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8520" windowHeight="9465"/>
  </bookViews>
  <sheets>
    <sheet name="ייזום קידום וניהול פרויקטים" sheetId="3" r:id="rId1"/>
    <sheet name="אסטרטגיה ושת&quot;פ בינ&quot;ל" sheetId="6" r:id="rId2"/>
    <sheet name="רשימות" sheetId="7" r:id="rId3"/>
  </sheets>
  <calcPr calcId="145621"/>
</workbook>
</file>

<file path=xl/calcChain.xml><?xml version="1.0" encoding="utf-8"?>
<calcChain xmlns="http://schemas.openxmlformats.org/spreadsheetml/2006/main">
  <c r="O21" i="3" l="1"/>
  <c r="L21" i="3"/>
  <c r="J24" i="3" s="1"/>
  <c r="J25" i="3" s="1"/>
  <c r="J26" i="3" s="1"/>
  <c r="J27" i="3" s="1"/>
  <c r="I21" i="3"/>
  <c r="G24" i="3" s="1"/>
  <c r="G25" i="3" s="1"/>
  <c r="G26" i="3" s="1"/>
  <c r="G27" i="3" s="1"/>
  <c r="F21" i="3"/>
  <c r="D24" i="3" s="1"/>
  <c r="D25" i="3" s="1"/>
  <c r="D26" i="3" s="1"/>
  <c r="D27" i="3" s="1"/>
  <c r="O20" i="3"/>
  <c r="M24" i="3" s="1"/>
  <c r="M25" i="3" s="1"/>
  <c r="M26" i="3" s="1"/>
  <c r="M27" i="3" s="1"/>
  <c r="I18" i="6" l="1"/>
  <c r="L18" i="6"/>
  <c r="N7" i="6" l="1"/>
  <c r="K7" i="6"/>
  <c r="H7" i="6"/>
  <c r="E7" i="6"/>
  <c r="N6" i="6"/>
  <c r="K6" i="6"/>
  <c r="H6" i="6"/>
  <c r="E6" i="6"/>
  <c r="E5" i="6"/>
  <c r="N4" i="6"/>
  <c r="K4" i="6"/>
  <c r="H4" i="6"/>
  <c r="E4" i="6"/>
  <c r="C17" i="3" l="1"/>
  <c r="C14" i="6" l="1"/>
  <c r="I4" i="6" l="1"/>
  <c r="L4" i="6"/>
  <c r="O4" i="6"/>
  <c r="I6" i="6"/>
  <c r="L6" i="6"/>
  <c r="O6" i="6"/>
  <c r="I7" i="6"/>
  <c r="L7" i="6"/>
  <c r="O7" i="6"/>
  <c r="H8" i="6"/>
  <c r="I8" i="6" s="1"/>
  <c r="K8" i="6"/>
  <c r="L8" i="6" s="1"/>
  <c r="N8" i="6"/>
  <c r="O8" i="6" s="1"/>
  <c r="I10" i="6"/>
  <c r="L10" i="6"/>
  <c r="O10" i="6"/>
  <c r="G21" i="6"/>
  <c r="G22" i="6" s="1"/>
  <c r="G23" i="6" s="1"/>
  <c r="G24" i="6" s="1"/>
  <c r="O17" i="6"/>
  <c r="O18" i="6"/>
  <c r="E8" i="6"/>
  <c r="F8" i="6" s="1"/>
  <c r="F7" i="6"/>
  <c r="F6" i="6"/>
  <c r="F4" i="6"/>
  <c r="F18" i="6"/>
  <c r="D21" i="6" s="1"/>
  <c r="F10" i="6"/>
  <c r="F14" i="6" l="1"/>
  <c r="F15" i="6" s="1"/>
  <c r="L17" i="3"/>
  <c r="L18" i="3" s="1"/>
  <c r="I17" i="3"/>
  <c r="I18" i="3" s="1"/>
  <c r="O17" i="3"/>
  <c r="O18" i="3" s="1"/>
  <c r="M21" i="6"/>
  <c r="M22" i="6" s="1"/>
  <c r="M23" i="6" s="1"/>
  <c r="M24" i="6" s="1"/>
  <c r="J21" i="6"/>
  <c r="J22" i="6" s="1"/>
  <c r="J23" i="6" s="1"/>
  <c r="J24" i="6" s="1"/>
  <c r="L12" i="3"/>
  <c r="O9" i="6"/>
  <c r="O14" i="6"/>
  <c r="O15" i="6" s="1"/>
  <c r="I14" i="6"/>
  <c r="I15" i="6" s="1"/>
  <c r="I9" i="6"/>
  <c r="L9" i="6"/>
  <c r="L14" i="6"/>
  <c r="L15" i="6" s="1"/>
  <c r="D22" i="6"/>
  <c r="D23" i="6" s="1"/>
  <c r="D24" i="6" s="1"/>
  <c r="F9" i="6"/>
  <c r="O12" i="3"/>
  <c r="I12" i="3" l="1"/>
  <c r="F17" i="3" l="1"/>
  <c r="F18" i="3" s="1"/>
  <c r="F12" i="3"/>
</calcChain>
</file>

<file path=xl/sharedStrings.xml><?xml version="1.0" encoding="utf-8"?>
<sst xmlns="http://schemas.openxmlformats.org/spreadsheetml/2006/main" count="116" uniqueCount="62">
  <si>
    <t>משרד המדע, הטכנולוגיה והחלל</t>
  </si>
  <si>
    <t>מציע מס' 1</t>
  </si>
  <si>
    <t>נתון שהוצג \ הסבר</t>
  </si>
  <si>
    <t>ציון לסעיף</t>
  </si>
  <si>
    <t>סה"כ</t>
  </si>
  <si>
    <t>ראיון אישי</t>
  </si>
  <si>
    <t>ציון מקסימלי</t>
  </si>
  <si>
    <t>אמת המידה</t>
  </si>
  <si>
    <t>סעיף</t>
  </si>
  <si>
    <t>ניסיון ניהולי</t>
  </si>
  <si>
    <t>השכלה</t>
  </si>
  <si>
    <t>ניסיון בתחום הייעוץ</t>
  </si>
  <si>
    <t>ניסיון תעסוקתי קודם בסביבת נושאי חלל</t>
  </si>
  <si>
    <t>ניסיון בחוזים וברכש</t>
  </si>
  <si>
    <t>איכות</t>
  </si>
  <si>
    <t>מציע מס' 2</t>
  </si>
  <si>
    <t>מציע מס' 3</t>
  </si>
  <si>
    <t>ציון מחיר מתוך 100</t>
  </si>
  <si>
    <t>ציון איכות למועמד :</t>
  </si>
  <si>
    <t>ציון סופי</t>
  </si>
  <si>
    <t>ציון מחיר בהאתם למשקולות</t>
  </si>
  <si>
    <t>משקולות</t>
  </si>
  <si>
    <t>הצעת מחיר</t>
  </si>
  <si>
    <t>תעריף מקסימלי בהתאם לרמת היועץ</t>
  </si>
  <si>
    <t>הפחתת התקשרות מממושכת</t>
  </si>
  <si>
    <t>הנחת ספק באחוזים</t>
  </si>
  <si>
    <t>תעריף לשעה לא כולל מע"מ</t>
  </si>
  <si>
    <t>מציע מס' 4</t>
  </si>
  <si>
    <t>על שני פרויקטים / מחקרים ומעלה, או לחילופין ניסיון תעסוקתי בן שנתיים ומעלה שעסק בנושאים בעלי זיקה ישירה לתחום החלל, בו עסק המציע, יקבל המציע 10 נק'.</t>
  </si>
  <si>
    <t>מעבר ציון מינימלי לזימון לראיון</t>
  </si>
  <si>
    <t xml:space="preserve">סה"כ ציון איכות </t>
  </si>
  <si>
    <t>מעבר סף איכות מינימלי</t>
  </si>
  <si>
    <t>ידיעת שפות</t>
  </si>
  <si>
    <t>מציע שהינו בעל יכולת התבטאות טובה מאוד בכתב ובעל פה בשפה נוספת, מלבד עברית ואנגלית, יקבל 5 נקודות.</t>
  </si>
  <si>
    <t>עבור פרויקט / מחקר אחד, או לחילופין ניסיון תעסוקתי שאינו עולה על שנתיים בנושאים בעלי זיקה ישירה לתחום החלל, בו עסק המציע, יקבל המציע 5 נק'.</t>
  </si>
  <si>
    <t>תואר שני = 7 נק', תואר שלישי = 10 נק'.</t>
  </si>
  <si>
    <t>עבור כל מדינה מבין המדינות הנכללות בארגון המדינות המתועשות (ה-G8) אשר המציע עמד בקשר מקצועי עם גוף מטעמן, ולא יותר מ-3 מדינות, יקבל המציע 6 נק'.
עבור כל מדינה נוספת (שאינה חברה ב-G8) אשר המציע עמד בקשר מקצועי עם גוף מטעמה, ולא יותר מ-5 מדינות, יקבל המציע 2 נק'.
עבור חמישה גופים מסוגים שונים יקבל המציע 20 נק'.</t>
  </si>
  <si>
    <t>ניסיון בניהול פרויקטי פיתוח באחד או יותר מתחומי הטכנולוגיה הבאים (בנוסף לניסיון הנדרש לפי סעיף 5.5): אלקטרוניקה, מכניקה, תקשורת, אנרגיה, הנעה, בקרה, סביבת חלל, חשמל, מחשוב, תוכנה, תחנות קרקע. עבור כל פרויקט שניהל המציע בעשר השנים האחרונות יקבל 1.5 נק' ועד למקס' 4 פרויקטים.</t>
  </si>
  <si>
    <t xml:space="preserve">מציע בעל ניסיון בניהול התקשרויות לאספקת שירותים/רכש מול קבלני משנה במדינת ישראל יקבל 4 נק'.
</t>
  </si>
  <si>
    <t xml:space="preserve"> מציע בעל ניסיון בניהול התקשרויות לאספקת שירותים/רכש מול קבלני משנה במדינות אחרות, יקבל 6 נק'.</t>
  </si>
  <si>
    <t>40/55</t>
  </si>
  <si>
    <t>מכרז פומבי XXX/2019 - ייזום קידום וניהול פרוייקטים</t>
  </si>
  <si>
    <t xml:space="preserve"> ניסיון בניהול פרויקטי פיתוח </t>
  </si>
  <si>
    <t xml:space="preserve">היקף הפרויקטים במליוני ₪ </t>
  </si>
  <si>
    <t>ניסיון בפרוייקט מערכתי</t>
  </si>
  <si>
    <t>ניסיון בניהול פרויקטים</t>
  </si>
  <si>
    <r>
      <t xml:space="preserve">היקף הפרויקטים במליוני ₪ (הגדול ביותר שנוהל בידי המציע).
</t>
    </r>
    <r>
      <rPr>
        <sz val="10"/>
        <color theme="1"/>
        <rFont val="Arial"/>
        <family val="2"/>
        <scheme val="minor"/>
      </rPr>
      <t>עבור פרויקט שהיקפו הכספי פחות מ-4 מיליון ₪ לא יקבל המציע ניקוד בסעיף זה.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sz val="10"/>
        <color theme="1"/>
        <rFont val="Arial"/>
        <family val="2"/>
        <scheme val="minor"/>
      </rPr>
      <t xml:space="preserve">עבור כל פרויקט שהיקפו הכספי בין 4 ל – 8 מיליון ₪, יקבל המציע 3 נק'. 
עבור כל פרויקט שהיקפו הכספי בין 8 ל – 20 מיליון ₪, יקבל המציע 6 נק'. 
עבור כל פרויקט שהיקפו הכספי גבוה מ-20 מיליון ₪, יקבל המציע 9 נק'
</t>
    </r>
    <r>
      <rPr>
        <sz val="11"/>
        <color theme="1"/>
        <rFont val="Arial"/>
        <family val="2"/>
        <scheme val="minor"/>
      </rPr>
      <t>מקסימום נקודות לסעיף זה 12 נקודות</t>
    </r>
  </si>
  <si>
    <t>פרויקט מערכתי (המשרד שומר לעצמו שיקול דעת להכריע האם פרויקט ייחשב "מערכתי") יקבל 7 נק'.
מקסימום נקודות לסעיף זה 7</t>
  </si>
  <si>
    <t xml:space="preserve">ניסיון תעסוקתי קודם </t>
  </si>
  <si>
    <t>תואר ראשון =5 נק', תואר שני = 10 נק'.</t>
  </si>
  <si>
    <t xml:space="preserve">ניסיון ניהולי יוגדר לצורך סעיף זה כניהול של ארבעה עובדים לכל הפחות. 
מציע בעל ניסיון ניהולי של בין שנתיים לארבע שנים, יקבל 2 נק'.
מציע בעל ניסיון ניהולי של למעלה מארבע שנים, יקבל 5 נק'. </t>
  </si>
  <si>
    <t>ייזום קידום וניהול פרויקטים</t>
  </si>
  <si>
    <t>אסטרטגיה ושת"פ בינ"ל</t>
  </si>
  <si>
    <t>היכרות עם תחום החלל (25%)</t>
  </si>
  <si>
    <t>הצגת תפיסת תפקיד ותכנית פעולה (25%)</t>
  </si>
  <si>
    <t>שליטה באגלית (25%)</t>
  </si>
  <si>
    <t>התרשמות כללית (25%)</t>
  </si>
  <si>
    <t>הצגת תפיסת התפקיד ותוכנית פעולה (25%)</t>
  </si>
  <si>
    <t>היכרות עם תהליכים ומגמות בתחום החלל בארץ ובעולם (25%)</t>
  </si>
  <si>
    <t>תקשורת בינאישית (25%)</t>
  </si>
  <si>
    <t>יייבחנו הגופים עמם עמד המציע בקשר מקצועי, מהסוגים הבאים: גופי ממשל בארץ / בחו"ל, גופים אקדמיים בארץ / בחו"ל, חברות עסקיות בארץ / בחו"ל.
עבור כל גוף ניתן לקבל 2.5 נקודות עד למקס' של  6 פרויקטים.
מקסימום נקודות לסעיף זה 15 נקודות</t>
  </si>
  <si>
    <t>הפחתת התקשרות מתמשכת (עצמאי/ חברה)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</si>
</sst>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₪&quot;\ * #,##0.00_ ;_ &quot;₪&quot;\ * \-#,##0.00_ ;_ &quot;₪&quot;\ * &quot;-&quot;??_ ;_ @_ "/>
  </numFmts>
  <fonts count="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8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readingOrder="2"/>
    </xf>
    <xf numFmtId="0" fontId="0" fillId="0" borderId="15" xfId="0" applyBorder="1"/>
    <xf numFmtId="0" fontId="0" fillId="0" borderId="2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5" xfId="0" applyBorder="1" applyAlignment="1">
      <alignment readingOrder="2"/>
    </xf>
    <xf numFmtId="9" fontId="0" fillId="0" borderId="15" xfId="0" applyNumberFormat="1" applyBorder="1" applyAlignment="1">
      <alignment readingOrder="2"/>
    </xf>
    <xf numFmtId="0" fontId="0" fillId="0" borderId="15" xfId="0" applyBorder="1" applyAlignment="1">
      <alignment horizontal="center"/>
    </xf>
    <xf numFmtId="0" fontId="0" fillId="0" borderId="15" xfId="0" applyBorder="1" applyAlignment="1">
      <alignment horizontal="center" readingOrder="2"/>
    </xf>
    <xf numFmtId="0" fontId="1" fillId="2" borderId="7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3" fillId="0" borderId="0" xfId="0" applyFont="1"/>
    <xf numFmtId="0" fontId="1" fillId="6" borderId="34" xfId="0" applyFont="1" applyFill="1" applyBorder="1" applyAlignment="1">
      <alignment horizontal="center" vertical="center"/>
    </xf>
    <xf numFmtId="0" fontId="0" fillId="6" borderId="42" xfId="0" applyFill="1" applyBorder="1" applyAlignment="1">
      <alignment horizontal="right" vertical="center" wrapText="1" readingOrder="2"/>
    </xf>
    <xf numFmtId="0" fontId="0" fillId="6" borderId="8" xfId="0" applyFill="1" applyBorder="1" applyAlignment="1">
      <alignment horizontal="right" vertical="center" wrapText="1" readingOrder="2"/>
    </xf>
    <xf numFmtId="0" fontId="0" fillId="6" borderId="19" xfId="0" applyFill="1" applyBorder="1" applyAlignment="1">
      <alignment horizontal="right" vertical="center" wrapText="1" readingOrder="2"/>
    </xf>
    <xf numFmtId="0" fontId="0" fillId="7" borderId="18" xfId="0" applyFill="1" applyBorder="1" applyAlignment="1">
      <alignment horizontal="center" vertical="center" wrapText="1" readingOrder="2"/>
    </xf>
    <xf numFmtId="0" fontId="0" fillId="7" borderId="13" xfId="0" applyFill="1" applyBorder="1" applyAlignment="1">
      <alignment horizontal="center" vertical="center" readingOrder="2"/>
    </xf>
    <xf numFmtId="0" fontId="1" fillId="8" borderId="34" xfId="0" applyFont="1" applyFill="1" applyBorder="1" applyAlignment="1">
      <alignment horizontal="center" vertical="center"/>
    </xf>
    <xf numFmtId="0" fontId="4" fillId="8" borderId="41" xfId="0" applyFont="1" applyFill="1" applyBorder="1" applyAlignment="1">
      <alignment horizontal="center" vertical="center" readingOrder="2"/>
    </xf>
    <xf numFmtId="0" fontId="1" fillId="2" borderId="0" xfId="0" applyFont="1" applyFill="1" applyBorder="1" applyAlignment="1">
      <alignment horizontal="center" vertical="center" wrapText="1" readingOrder="2"/>
    </xf>
    <xf numFmtId="0" fontId="1" fillId="0" borderId="44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 readingOrder="2"/>
    </xf>
    <xf numFmtId="0" fontId="1" fillId="2" borderId="41" xfId="0" applyFont="1" applyFill="1" applyBorder="1" applyAlignment="1">
      <alignment horizontal="center" vertical="center" wrapText="1" readingOrder="2"/>
    </xf>
    <xf numFmtId="0" fontId="1" fillId="2" borderId="17" xfId="0" applyFont="1" applyFill="1" applyBorder="1" applyAlignment="1">
      <alignment horizontal="center" vertical="center" wrapText="1" readingOrder="2"/>
    </xf>
    <xf numFmtId="0" fontId="0" fillId="6" borderId="45" xfId="0" applyFill="1" applyBorder="1" applyAlignment="1">
      <alignment horizontal="right" vertical="center" wrapText="1" readingOrder="2"/>
    </xf>
    <xf numFmtId="0" fontId="0" fillId="6" borderId="46" xfId="0" applyFill="1" applyBorder="1" applyAlignment="1">
      <alignment horizontal="right" vertical="center" wrapText="1" readingOrder="2"/>
    </xf>
    <xf numFmtId="0" fontId="0" fillId="6" borderId="20" xfId="0" applyFill="1" applyBorder="1" applyAlignment="1">
      <alignment horizontal="right" vertical="center" wrapText="1" readingOrder="2"/>
    </xf>
    <xf numFmtId="0" fontId="1" fillId="8" borderId="47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 readingOrder="2"/>
    </xf>
    <xf numFmtId="0" fontId="0" fillId="0" borderId="15" xfId="0" applyBorder="1" applyAlignment="1">
      <alignment horizontal="center" vertical="center" readingOrder="2"/>
    </xf>
    <xf numFmtId="0" fontId="0" fillId="0" borderId="26" xfId="0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40" xfId="0" applyBorder="1" applyAlignment="1">
      <alignment horizontal="center" vertical="center" readingOrder="2"/>
    </xf>
    <xf numFmtId="0" fontId="0" fillId="0" borderId="23" xfId="0" applyBorder="1" applyAlignment="1">
      <alignment horizontal="center" vertical="center" readingOrder="2"/>
    </xf>
    <xf numFmtId="0" fontId="1" fillId="6" borderId="30" xfId="0" applyFont="1" applyFill="1" applyBorder="1" applyAlignment="1">
      <alignment horizontal="center" vertical="center" wrapText="1" readingOrder="2"/>
    </xf>
    <xf numFmtId="0" fontId="0" fillId="0" borderId="27" xfId="0" applyBorder="1" applyAlignment="1">
      <alignment horizontal="center" vertical="center" readingOrder="2"/>
    </xf>
    <xf numFmtId="0" fontId="0" fillId="3" borderId="28" xfId="0" applyFill="1" applyBorder="1" applyAlignment="1">
      <alignment horizontal="center" vertical="center" readingOrder="2"/>
    </xf>
    <xf numFmtId="0" fontId="0" fillId="0" borderId="51" xfId="0" applyBorder="1" applyAlignment="1">
      <alignment horizontal="center" vertical="center" readingOrder="2"/>
    </xf>
    <xf numFmtId="0" fontId="0" fillId="6" borderId="31" xfId="0" applyFill="1" applyBorder="1" applyAlignment="1">
      <alignment horizontal="center" vertical="center" wrapText="1" readingOrder="2"/>
    </xf>
    <xf numFmtId="0" fontId="0" fillId="6" borderId="16" xfId="0" applyFill="1" applyBorder="1" applyAlignment="1">
      <alignment horizontal="right" vertical="center" wrapText="1" readingOrder="2"/>
    </xf>
    <xf numFmtId="0" fontId="0" fillId="6" borderId="44" xfId="0" applyFill="1" applyBorder="1" applyAlignment="1">
      <alignment horizontal="center" vertical="center" wrapText="1"/>
    </xf>
    <xf numFmtId="0" fontId="0" fillId="6" borderId="26" xfId="0" applyFill="1" applyBorder="1" applyAlignment="1">
      <alignment horizontal="center" vertical="center" readingOrder="2"/>
    </xf>
    <xf numFmtId="0" fontId="0" fillId="6" borderId="22" xfId="0" applyFill="1" applyBorder="1" applyAlignment="1">
      <alignment horizontal="center" vertical="center" readingOrder="2"/>
    </xf>
    <xf numFmtId="0" fontId="0" fillId="0" borderId="27" xfId="2" applyNumberFormat="1" applyFont="1" applyBorder="1" applyAlignment="1">
      <alignment horizontal="center" vertical="center" readingOrder="2"/>
    </xf>
    <xf numFmtId="0" fontId="0" fillId="6" borderId="43" xfId="0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readingOrder="2"/>
    </xf>
    <xf numFmtId="0" fontId="0" fillId="0" borderId="17" xfId="0" applyBorder="1" applyAlignment="1">
      <alignment horizontal="center" vertical="center" readingOrder="2"/>
    </xf>
    <xf numFmtId="0" fontId="0" fillId="0" borderId="17" xfId="0" applyBorder="1" applyAlignment="1">
      <alignment horizontal="center" vertical="center"/>
    </xf>
    <xf numFmtId="0" fontId="0" fillId="6" borderId="31" xfId="0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readingOrder="2"/>
    </xf>
    <xf numFmtId="0" fontId="0" fillId="0" borderId="54" xfId="0" applyBorder="1" applyAlignment="1">
      <alignment horizontal="center" vertical="center" readingOrder="2"/>
    </xf>
    <xf numFmtId="0" fontId="0" fillId="3" borderId="34" xfId="0" applyFill="1" applyBorder="1" applyAlignment="1">
      <alignment horizontal="center" vertical="center" readingOrder="2"/>
    </xf>
    <xf numFmtId="0" fontId="1" fillId="7" borderId="21" xfId="0" applyFont="1" applyFill="1" applyBorder="1" applyAlignment="1">
      <alignment vertical="center" wrapText="1" readingOrder="2"/>
    </xf>
    <xf numFmtId="0" fontId="0" fillId="7" borderId="21" xfId="0" applyFill="1" applyBorder="1" applyAlignment="1">
      <alignment horizontal="center" vertical="center" wrapText="1" readingOrder="2"/>
    </xf>
    <xf numFmtId="0" fontId="0" fillId="0" borderId="33" xfId="0" applyBorder="1" applyAlignment="1">
      <alignment horizontal="center" vertical="center"/>
    </xf>
    <xf numFmtId="0" fontId="0" fillId="6" borderId="55" xfId="0" applyFill="1" applyBorder="1" applyAlignment="1">
      <alignment horizontal="center" vertical="center" wrapText="1" readingOrder="2"/>
    </xf>
    <xf numFmtId="0" fontId="0" fillId="6" borderId="3" xfId="0" applyFill="1" applyBorder="1" applyAlignment="1">
      <alignment horizontal="center" vertical="center" readingOrder="2"/>
    </xf>
    <xf numFmtId="0" fontId="0" fillId="0" borderId="30" xfId="0" applyBorder="1" applyAlignment="1">
      <alignment horizontal="center" vertical="center" readingOrder="2"/>
    </xf>
    <xf numFmtId="0" fontId="0" fillId="3" borderId="55" xfId="0" applyFill="1" applyBorder="1" applyAlignment="1">
      <alignment horizontal="center" vertical="center" readingOrder="2"/>
    </xf>
    <xf numFmtId="0" fontId="0" fillId="6" borderId="31" xfId="0" applyFill="1" applyBorder="1" applyAlignment="1">
      <alignment horizontal="right" vertical="top" wrapText="1" readingOrder="2"/>
    </xf>
    <xf numFmtId="0" fontId="0" fillId="6" borderId="44" xfId="0" applyFill="1" applyBorder="1" applyAlignment="1">
      <alignment vertical="center" wrapText="1" readingOrder="2"/>
    </xf>
    <xf numFmtId="0" fontId="0" fillId="0" borderId="5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6" borderId="42" xfId="0" applyFill="1" applyBorder="1" applyAlignment="1">
      <alignment horizontal="center" vertical="center" readingOrder="2"/>
    </xf>
    <xf numFmtId="0" fontId="0" fillId="6" borderId="19" xfId="0" applyFill="1" applyBorder="1" applyAlignment="1">
      <alignment horizontal="center" vertical="center" readingOrder="2"/>
    </xf>
    <xf numFmtId="0" fontId="0" fillId="7" borderId="0" xfId="0" applyFill="1" applyBorder="1" applyAlignment="1">
      <alignment horizontal="center" vertical="center" readingOrder="2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0" fillId="0" borderId="29" xfId="0" applyBorder="1" applyAlignment="1">
      <alignment horizontal="center"/>
    </xf>
    <xf numFmtId="0" fontId="0" fillId="0" borderId="51" xfId="0" applyBorder="1" applyAlignment="1">
      <alignment horizontal="center" vertical="center" wrapText="1"/>
    </xf>
    <xf numFmtId="0" fontId="1" fillId="6" borderId="49" xfId="0" applyFont="1" applyFill="1" applyBorder="1" applyAlignment="1">
      <alignment horizontal="center" vertical="center" wrapText="1" readingOrder="2"/>
    </xf>
    <xf numFmtId="0" fontId="0" fillId="6" borderId="49" xfId="0" applyFill="1" applyBorder="1" applyAlignment="1">
      <alignment horizontal="center" vertical="center" wrapText="1" readingOrder="2"/>
    </xf>
    <xf numFmtId="0" fontId="1" fillId="6" borderId="49" xfId="0" applyFont="1" applyFill="1" applyBorder="1" applyAlignment="1">
      <alignment vertical="center" wrapText="1" readingOrder="2"/>
    </xf>
    <xf numFmtId="0" fontId="0" fillId="6" borderId="49" xfId="0" applyFill="1" applyBorder="1" applyAlignment="1">
      <alignment horizontal="center" vertical="top" wrapText="1" readingOrder="2"/>
    </xf>
    <xf numFmtId="0" fontId="0" fillId="5" borderId="1" xfId="0" applyFill="1" applyBorder="1" applyAlignment="1">
      <alignment horizontal="center" wrapText="1"/>
    </xf>
    <xf numFmtId="0" fontId="0" fillId="5" borderId="2" xfId="0" applyFill="1" applyBorder="1" applyAlignment="1">
      <alignment horizontal="center" wrapText="1"/>
    </xf>
    <xf numFmtId="0" fontId="0" fillId="5" borderId="3" xfId="0" applyFill="1" applyBorder="1" applyAlignment="1">
      <alignment horizontal="center" wrapText="1"/>
    </xf>
    <xf numFmtId="0" fontId="0" fillId="5" borderId="10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1" xfId="0" applyFill="1" applyBorder="1"/>
    <xf numFmtId="0" fontId="0" fillId="5" borderId="10" xfId="0" applyFill="1" applyBorder="1"/>
    <xf numFmtId="0" fontId="0" fillId="5" borderId="0" xfId="0" applyFill="1" applyBorder="1"/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9" borderId="0" xfId="0" applyFill="1" applyBorder="1" applyAlignment="1">
      <alignment horizontal="center" wrapText="1"/>
    </xf>
    <xf numFmtId="0" fontId="0" fillId="9" borderId="0" xfId="0" applyFill="1"/>
    <xf numFmtId="0" fontId="0" fillId="9" borderId="0" xfId="0" applyFill="1" applyBorder="1" applyAlignment="1">
      <alignment horizontal="center"/>
    </xf>
    <xf numFmtId="0" fontId="0" fillId="0" borderId="34" xfId="0" applyBorder="1" applyAlignment="1">
      <alignment horizontal="center" vertical="center" readingOrder="2"/>
    </xf>
    <xf numFmtId="0" fontId="1" fillId="7" borderId="38" xfId="0" applyFont="1" applyFill="1" applyBorder="1" applyAlignment="1">
      <alignment vertical="center" wrapText="1" readingOrder="2"/>
    </xf>
    <xf numFmtId="0" fontId="0" fillId="6" borderId="26" xfId="0" applyFill="1" applyBorder="1" applyAlignment="1">
      <alignment horizontal="center" vertical="center" wrapText="1" readingOrder="2"/>
    </xf>
    <xf numFmtId="0" fontId="0" fillId="7" borderId="28" xfId="0" applyFill="1" applyBorder="1" applyAlignment="1">
      <alignment horizontal="center" vertical="center" wrapText="1" readingOrder="2"/>
    </xf>
    <xf numFmtId="0" fontId="0" fillId="7" borderId="12" xfId="0" applyFill="1" applyBorder="1" applyAlignment="1">
      <alignment horizontal="center" vertical="center" readingOrder="2"/>
    </xf>
    <xf numFmtId="0" fontId="0" fillId="0" borderId="14" xfId="0" applyBorder="1" applyAlignment="1">
      <alignment horizontal="center" vertical="center" wrapText="1" readingOrder="2"/>
    </xf>
    <xf numFmtId="0" fontId="0" fillId="6" borderId="6" xfId="0" applyFill="1" applyBorder="1" applyAlignment="1">
      <alignment horizontal="center" vertical="center" wrapText="1" readingOrder="2"/>
    </xf>
    <xf numFmtId="0" fontId="0" fillId="3" borderId="28" xfId="0" applyFill="1" applyBorder="1" applyAlignment="1">
      <alignment horizontal="center" vertical="center" readingOrder="2"/>
    </xf>
    <xf numFmtId="0" fontId="0" fillId="6" borderId="12" xfId="0" applyFill="1" applyBorder="1" applyAlignment="1">
      <alignment horizontal="center" vertical="center" readingOrder="2"/>
    </xf>
    <xf numFmtId="0" fontId="0" fillId="6" borderId="13" xfId="0" applyFill="1" applyBorder="1" applyAlignment="1">
      <alignment horizontal="center" vertical="center" readingOrder="2"/>
    </xf>
    <xf numFmtId="0" fontId="1" fillId="2" borderId="10" xfId="0" applyFont="1" applyFill="1" applyBorder="1" applyAlignment="1">
      <alignment horizontal="center" vertical="center" wrapText="1" readingOrder="2"/>
    </xf>
    <xf numFmtId="0" fontId="1" fillId="2" borderId="11" xfId="0" applyFont="1" applyFill="1" applyBorder="1" applyAlignment="1">
      <alignment horizontal="center" vertical="center" wrapText="1" readingOrder="2"/>
    </xf>
    <xf numFmtId="0" fontId="4" fillId="8" borderId="37" xfId="0" applyFont="1" applyFill="1" applyBorder="1" applyAlignment="1">
      <alignment horizontal="center" vertical="center" readingOrder="2"/>
    </xf>
    <xf numFmtId="0" fontId="1" fillId="0" borderId="25" xfId="0" applyFont="1" applyBorder="1" applyAlignment="1">
      <alignment horizontal="center" vertical="center"/>
    </xf>
    <xf numFmtId="0" fontId="0" fillId="7" borderId="10" xfId="0" applyFill="1" applyBorder="1" applyAlignment="1">
      <alignment horizontal="center" vertical="center" readingOrder="2"/>
    </xf>
    <xf numFmtId="0" fontId="0" fillId="0" borderId="11" xfId="0" applyBorder="1" applyAlignment="1">
      <alignment horizontal="center" vertical="center" wrapText="1" readingOrder="2"/>
    </xf>
    <xf numFmtId="0" fontId="0" fillId="3" borderId="59" xfId="0" applyFill="1" applyBorder="1" applyAlignment="1">
      <alignment horizontal="center" vertical="center" readingOrder="2"/>
    </xf>
    <xf numFmtId="0" fontId="1" fillId="2" borderId="60" xfId="0" applyFont="1" applyFill="1" applyBorder="1" applyAlignment="1">
      <alignment horizontal="center" vertical="center" wrapText="1" readingOrder="2"/>
    </xf>
    <xf numFmtId="9" fontId="0" fillId="3" borderId="25" xfId="1" applyFont="1" applyFill="1" applyBorder="1" applyAlignment="1">
      <alignment horizontal="center" vertical="center" readingOrder="2"/>
    </xf>
    <xf numFmtId="0" fontId="0" fillId="0" borderId="12" xfId="0" applyBorder="1" applyAlignment="1">
      <alignment horizontal="center" readingOrder="2"/>
    </xf>
    <xf numFmtId="0" fontId="0" fillId="0" borderId="2" xfId="0" applyBorder="1" applyAlignment="1">
      <alignment horizontal="center" readingOrder="2"/>
    </xf>
    <xf numFmtId="0" fontId="0" fillId="0" borderId="14" xfId="0" applyBorder="1" applyAlignment="1">
      <alignment horizontal="center" readingOrder="2"/>
    </xf>
    <xf numFmtId="0" fontId="0" fillId="3" borderId="28" xfId="0" applyFill="1" applyBorder="1" applyAlignment="1">
      <alignment horizontal="center" vertical="center" readingOrder="2"/>
    </xf>
    <xf numFmtId="0" fontId="0" fillId="3" borderId="25" xfId="0" applyFill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readingOrder="2"/>
    </xf>
    <xf numFmtId="0" fontId="0" fillId="0" borderId="3" xfId="0" applyBorder="1" applyAlignment="1">
      <alignment horizontal="center" readingOrder="2"/>
    </xf>
    <xf numFmtId="0" fontId="0" fillId="3" borderId="50" xfId="0" applyFill="1" applyBorder="1" applyAlignment="1">
      <alignment horizontal="center" vertical="center" readingOrder="2"/>
    </xf>
    <xf numFmtId="0" fontId="0" fillId="3" borderId="53" xfId="0" applyFill="1" applyBorder="1" applyAlignment="1">
      <alignment horizontal="center" vertical="center" readingOrder="2"/>
    </xf>
    <xf numFmtId="0" fontId="0" fillId="0" borderId="30" xfId="0" applyBorder="1" applyAlignment="1">
      <alignment horizontal="center" vertical="center" readingOrder="2"/>
    </xf>
    <xf numFmtId="0" fontId="0" fillId="0" borderId="32" xfId="0" applyBorder="1" applyAlignment="1">
      <alignment horizontal="center" vertical="center" readingOrder="2"/>
    </xf>
    <xf numFmtId="0" fontId="0" fillId="0" borderId="27" xfId="0" applyBorder="1" applyAlignment="1">
      <alignment horizontal="center" vertical="center" readingOrder="2"/>
    </xf>
    <xf numFmtId="0" fontId="0" fillId="0" borderId="51" xfId="0" applyBorder="1" applyAlignment="1">
      <alignment horizontal="center" vertical="center" readingOrder="2"/>
    </xf>
    <xf numFmtId="0" fontId="1" fillId="6" borderId="26" xfId="0" applyFont="1" applyFill="1" applyBorder="1" applyAlignment="1">
      <alignment horizontal="center" vertical="center" wrapText="1" readingOrder="2"/>
    </xf>
    <xf numFmtId="0" fontId="1" fillId="6" borderId="22" xfId="0" applyFont="1" applyFill="1" applyBorder="1" applyAlignment="1">
      <alignment horizontal="center" vertical="center" wrapText="1" readingOrder="2"/>
    </xf>
    <xf numFmtId="0" fontId="1" fillId="6" borderId="23" xfId="0" applyFont="1" applyFill="1" applyBorder="1" applyAlignment="1">
      <alignment horizontal="center" vertical="center" wrapText="1" readingOrder="2"/>
    </xf>
    <xf numFmtId="0" fontId="1" fillId="6" borderId="33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 readingOrder="2"/>
    </xf>
    <xf numFmtId="0" fontId="1" fillId="6" borderId="4" xfId="0" applyFont="1" applyFill="1" applyBorder="1" applyAlignment="1">
      <alignment horizontal="center" vertical="center" readingOrder="2"/>
    </xf>
    <xf numFmtId="0" fontId="0" fillId="6" borderId="11" xfId="0" applyFill="1" applyBorder="1" applyAlignment="1">
      <alignment horizontal="center" vertical="center" readingOrder="2"/>
    </xf>
    <xf numFmtId="0" fontId="0" fillId="6" borderId="6" xfId="0" applyFill="1" applyBorder="1" applyAlignment="1">
      <alignment horizontal="center" vertical="center" readingOrder="2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1" fontId="0" fillId="5" borderId="12" xfId="0" applyNumberForma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6" borderId="29" xfId="0" applyFont="1" applyFill="1" applyBorder="1" applyAlignment="1">
      <alignment horizontal="center" vertical="center" wrapText="1" readingOrder="2"/>
    </xf>
    <xf numFmtId="0" fontId="1" fillId="8" borderId="33" xfId="0" applyFont="1" applyFill="1" applyBorder="1" applyAlignment="1">
      <alignment horizontal="center" vertical="center"/>
    </xf>
    <xf numFmtId="0" fontId="1" fillId="8" borderId="39" xfId="0" applyFont="1" applyFill="1" applyBorder="1" applyAlignment="1">
      <alignment horizontal="center" vertical="center"/>
    </xf>
    <xf numFmtId="9" fontId="0" fillId="0" borderId="2" xfId="0" applyNumberFormat="1" applyBorder="1" applyAlignment="1">
      <alignment horizontal="center"/>
    </xf>
    <xf numFmtId="0" fontId="0" fillId="3" borderId="55" xfId="0" applyFill="1" applyBorder="1" applyAlignment="1">
      <alignment horizontal="center" vertical="center" readingOrder="2"/>
    </xf>
    <xf numFmtId="0" fontId="0" fillId="3" borderId="37" xfId="0" applyFill="1" applyBorder="1" applyAlignment="1">
      <alignment horizontal="center" vertical="center" readingOrder="2"/>
    </xf>
    <xf numFmtId="0" fontId="0" fillId="3" borderId="47" xfId="0" applyFill="1" applyBorder="1" applyAlignment="1">
      <alignment horizontal="center" vertical="center" readingOrder="2"/>
    </xf>
    <xf numFmtId="0" fontId="0" fillId="6" borderId="42" xfId="0" applyFill="1" applyBorder="1" applyAlignment="1">
      <alignment horizontal="center" vertical="center" readingOrder="2"/>
    </xf>
    <xf numFmtId="0" fontId="0" fillId="6" borderId="19" xfId="0" applyFill="1" applyBorder="1" applyAlignment="1">
      <alignment horizontal="center" vertical="center" readingOrder="2"/>
    </xf>
    <xf numFmtId="9" fontId="0" fillId="4" borderId="13" xfId="1" applyFont="1" applyFill="1" applyBorder="1" applyAlignment="1">
      <alignment horizontal="center"/>
    </xf>
    <xf numFmtId="9" fontId="0" fillId="4" borderId="14" xfId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3" borderId="31" xfId="0" applyFill="1" applyBorder="1" applyAlignment="1">
      <alignment horizontal="center" vertical="center" readingOrder="2"/>
    </xf>
    <xf numFmtId="0" fontId="0" fillId="3" borderId="44" xfId="0" applyFill="1" applyBorder="1" applyAlignment="1">
      <alignment horizontal="center" vertical="center" readingOrder="2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3" xfId="0" applyBorder="1" applyAlignment="1">
      <alignment horizontal="center" readingOrder="2"/>
    </xf>
    <xf numFmtId="0" fontId="0" fillId="3" borderId="57" xfId="0" applyFill="1" applyBorder="1" applyAlignment="1">
      <alignment horizontal="center" vertical="center" readingOrder="2"/>
    </xf>
    <xf numFmtId="0" fontId="0" fillId="3" borderId="56" xfId="0" applyFill="1" applyBorder="1" applyAlignment="1">
      <alignment horizontal="center" vertical="center" readingOrder="2"/>
    </xf>
    <xf numFmtId="0" fontId="0" fillId="6" borderId="20" xfId="0" applyFill="1" applyBorder="1" applyAlignment="1">
      <alignment horizontal="center"/>
    </xf>
    <xf numFmtId="0" fontId="0" fillId="6" borderId="56" xfId="0" applyFill="1" applyBorder="1" applyAlignment="1">
      <alignment horizontal="center"/>
    </xf>
    <xf numFmtId="0" fontId="0" fillId="6" borderId="7" xfId="0" applyFill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6" borderId="46" xfId="0" applyFill="1" applyBorder="1" applyAlignment="1">
      <alignment horizontal="center"/>
    </xf>
    <xf numFmtId="0" fontId="0" fillId="6" borderId="58" xfId="0" applyFill="1" applyBorder="1" applyAlignment="1">
      <alignment horizontal="center"/>
    </xf>
    <xf numFmtId="0" fontId="0" fillId="6" borderId="45" xfId="0" applyFill="1" applyBorder="1" applyAlignment="1">
      <alignment horizontal="center"/>
    </xf>
    <xf numFmtId="0" fontId="0" fillId="6" borderId="57" xfId="0" applyFill="1" applyBorder="1" applyAlignment="1">
      <alignment horizontal="center"/>
    </xf>
    <xf numFmtId="0" fontId="0" fillId="6" borderId="53" xfId="0" applyFill="1" applyBorder="1" applyAlignment="1">
      <alignment horizontal="center" vertical="center" readingOrder="2"/>
    </xf>
    <xf numFmtId="0" fontId="0" fillId="6" borderId="37" xfId="0" applyFill="1" applyBorder="1" applyAlignment="1">
      <alignment horizontal="center" vertical="center" readingOrder="2"/>
    </xf>
    <xf numFmtId="0" fontId="0" fillId="6" borderId="47" xfId="0" applyFill="1" applyBorder="1" applyAlignment="1">
      <alignment horizontal="center" vertical="center" readingOrder="2"/>
    </xf>
    <xf numFmtId="0" fontId="1" fillId="6" borderId="7" xfId="0" applyFont="1" applyFill="1" applyBorder="1" applyAlignment="1">
      <alignment horizontal="center" vertical="center" wrapText="1" readingOrder="2"/>
    </xf>
    <xf numFmtId="0" fontId="1" fillId="6" borderId="9" xfId="0" applyFont="1" applyFill="1" applyBorder="1" applyAlignment="1">
      <alignment horizontal="center" vertical="center" wrapText="1" readingOrder="2"/>
    </xf>
  </cellXfs>
  <cellStyles count="3">
    <cellStyle name="Currency" xfId="2" builtinId="4"/>
    <cellStyle name="Normal" xfId="0" builtinId="0"/>
    <cellStyle name="Percent" xfId="1" builtinId="5"/>
  </cellStyles>
  <dxfs count="8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CC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rightToLeft="1" tabSelected="1" topLeftCell="A10" zoomScale="85" zoomScaleNormal="85" workbookViewId="0">
      <selection activeCell="K31" sqref="K31"/>
    </sheetView>
  </sheetViews>
  <sheetFormatPr defaultRowHeight="14.25" x14ac:dyDescent="0.2"/>
  <cols>
    <col min="2" max="2" width="48.125" customWidth="1"/>
    <col min="4" max="4" width="13.25" customWidth="1"/>
    <col min="5" max="5" width="10.125" bestFit="1" customWidth="1"/>
    <col min="6" max="6" width="10.5" customWidth="1"/>
    <col min="7" max="7" width="12.25" customWidth="1"/>
    <col min="8" max="8" width="9.625" bestFit="1" customWidth="1"/>
    <col min="9" max="9" width="11" bestFit="1" customWidth="1"/>
  </cols>
  <sheetData>
    <row r="1" spans="1:15" ht="18.75" thickBot="1" x14ac:dyDescent="0.3">
      <c r="D1" s="157" t="s">
        <v>0</v>
      </c>
      <c r="E1" s="157"/>
      <c r="F1" s="157"/>
      <c r="G1" s="157"/>
      <c r="H1" s="12"/>
      <c r="I1" s="12" t="s">
        <v>41</v>
      </c>
    </row>
    <row r="2" spans="1:15" ht="15" thickBot="1" x14ac:dyDescent="0.25">
      <c r="D2" s="110" t="s">
        <v>1</v>
      </c>
      <c r="E2" s="111"/>
      <c r="F2" s="112"/>
      <c r="G2" s="117" t="s">
        <v>15</v>
      </c>
      <c r="H2" s="111"/>
      <c r="I2" s="118"/>
      <c r="J2" s="110" t="s">
        <v>16</v>
      </c>
      <c r="K2" s="111"/>
      <c r="L2" s="112"/>
      <c r="M2" s="117" t="s">
        <v>27</v>
      </c>
      <c r="N2" s="111"/>
      <c r="O2" s="118"/>
    </row>
    <row r="3" spans="1:15" s="1" customFormat="1" ht="45.75" thickBot="1" x14ac:dyDescent="0.25">
      <c r="A3" s="10" t="s">
        <v>8</v>
      </c>
      <c r="B3" s="11" t="s">
        <v>7</v>
      </c>
      <c r="C3" s="11" t="s">
        <v>6</v>
      </c>
      <c r="D3" s="24" t="s">
        <v>2</v>
      </c>
      <c r="E3" s="25" t="s">
        <v>3</v>
      </c>
      <c r="F3" s="21" t="s">
        <v>4</v>
      </c>
      <c r="G3" s="24" t="s">
        <v>2</v>
      </c>
      <c r="H3" s="25" t="s">
        <v>3</v>
      </c>
      <c r="I3" s="21" t="s">
        <v>4</v>
      </c>
      <c r="J3" s="24" t="s">
        <v>2</v>
      </c>
      <c r="K3" s="25" t="s">
        <v>3</v>
      </c>
      <c r="L3" s="21" t="s">
        <v>4</v>
      </c>
      <c r="M3" s="24" t="s">
        <v>2</v>
      </c>
      <c r="N3" s="25" t="s">
        <v>3</v>
      </c>
      <c r="O3" s="21" t="s">
        <v>4</v>
      </c>
    </row>
    <row r="4" spans="1:15" ht="100.5" customHeight="1" x14ac:dyDescent="0.2">
      <c r="A4" s="125" t="s">
        <v>45</v>
      </c>
      <c r="B4" s="40" t="s">
        <v>37</v>
      </c>
      <c r="C4" s="43"/>
      <c r="D4" s="45"/>
      <c r="E4" s="30"/>
      <c r="F4" s="113"/>
      <c r="G4" s="32"/>
      <c r="H4" s="30"/>
      <c r="I4" s="113"/>
      <c r="J4" s="32"/>
      <c r="K4" s="30"/>
      <c r="L4" s="113"/>
      <c r="M4" s="32"/>
      <c r="N4" s="30"/>
      <c r="O4" s="113"/>
    </row>
    <row r="5" spans="1:15" ht="108" customHeight="1" x14ac:dyDescent="0.2">
      <c r="A5" s="126"/>
      <c r="B5" s="41" t="s">
        <v>46</v>
      </c>
      <c r="C5" s="44"/>
      <c r="D5" s="31"/>
      <c r="E5" s="31"/>
      <c r="F5" s="119"/>
      <c r="G5" s="31"/>
      <c r="H5" s="31"/>
      <c r="I5" s="119"/>
      <c r="J5" s="31"/>
      <c r="K5" s="31"/>
      <c r="L5" s="119"/>
      <c r="M5" s="31"/>
      <c r="N5" s="31"/>
      <c r="O5" s="119"/>
    </row>
    <row r="6" spans="1:15" ht="48.75" customHeight="1" thickBot="1" x14ac:dyDescent="0.25">
      <c r="A6" s="127"/>
      <c r="B6" s="46" t="s">
        <v>47</v>
      </c>
      <c r="C6" s="47"/>
      <c r="D6" s="48"/>
      <c r="E6" s="49"/>
      <c r="F6" s="120"/>
      <c r="G6" s="35"/>
      <c r="H6" s="49"/>
      <c r="I6" s="120"/>
      <c r="J6" s="35"/>
      <c r="K6" s="49"/>
      <c r="L6" s="120"/>
      <c r="M6" s="35"/>
      <c r="N6" s="49"/>
      <c r="O6" s="120"/>
    </row>
    <row r="7" spans="1:15" ht="48" customHeight="1" x14ac:dyDescent="0.2">
      <c r="A7" s="125" t="s">
        <v>12</v>
      </c>
      <c r="B7" s="50" t="s">
        <v>34</v>
      </c>
      <c r="C7" s="153"/>
      <c r="D7" s="121"/>
      <c r="E7" s="123"/>
      <c r="F7" s="113"/>
      <c r="G7" s="121"/>
      <c r="H7" s="123"/>
      <c r="I7" s="113"/>
      <c r="J7" s="121"/>
      <c r="K7" s="123"/>
      <c r="L7" s="113"/>
      <c r="M7" s="121"/>
      <c r="N7" s="123"/>
      <c r="O7" s="113"/>
    </row>
    <row r="8" spans="1:15" ht="57.75" customHeight="1" thickBot="1" x14ac:dyDescent="0.25">
      <c r="A8" s="146"/>
      <c r="B8" s="42" t="s">
        <v>28</v>
      </c>
      <c r="C8" s="154"/>
      <c r="D8" s="122"/>
      <c r="E8" s="124"/>
      <c r="F8" s="114"/>
      <c r="G8" s="122"/>
      <c r="H8" s="124"/>
      <c r="I8" s="114"/>
      <c r="J8" s="122"/>
      <c r="K8" s="124"/>
      <c r="L8" s="114"/>
      <c r="M8" s="122"/>
      <c r="N8" s="124"/>
      <c r="O8" s="114"/>
    </row>
    <row r="9" spans="1:15" ht="28.5" customHeight="1" thickBot="1" x14ac:dyDescent="0.25">
      <c r="A9" s="36" t="s">
        <v>10</v>
      </c>
      <c r="B9" s="57" t="s">
        <v>35</v>
      </c>
      <c r="C9" s="58"/>
      <c r="D9" s="59"/>
      <c r="E9" s="34"/>
      <c r="F9" s="60"/>
      <c r="G9" s="59"/>
      <c r="H9" s="34"/>
      <c r="I9" s="60"/>
      <c r="J9" s="59"/>
      <c r="K9" s="34"/>
      <c r="L9" s="60"/>
      <c r="M9" s="59"/>
      <c r="N9" s="34"/>
      <c r="O9" s="60"/>
    </row>
    <row r="10" spans="1:15" ht="35.25" customHeight="1" x14ac:dyDescent="0.2">
      <c r="A10" s="125" t="s">
        <v>13</v>
      </c>
      <c r="B10" s="61" t="s">
        <v>38</v>
      </c>
      <c r="C10" s="65"/>
      <c r="D10" s="5"/>
      <c r="E10" s="30"/>
      <c r="F10" s="113"/>
      <c r="G10" s="5"/>
      <c r="H10" s="30"/>
      <c r="I10" s="113"/>
      <c r="J10" s="63"/>
      <c r="K10" s="30"/>
      <c r="L10" s="158"/>
      <c r="M10" s="5"/>
      <c r="N10" s="30"/>
      <c r="O10" s="113"/>
    </row>
    <row r="11" spans="1:15" ht="35.25" customHeight="1" thickBot="1" x14ac:dyDescent="0.25">
      <c r="A11" s="146"/>
      <c r="B11" s="62" t="s">
        <v>39</v>
      </c>
      <c r="C11" s="66"/>
      <c r="D11" s="4"/>
      <c r="E11" s="39"/>
      <c r="F11" s="114"/>
      <c r="G11" s="4"/>
      <c r="H11" s="39"/>
      <c r="I11" s="114"/>
      <c r="J11" s="64"/>
      <c r="K11" s="39"/>
      <c r="L11" s="159"/>
      <c r="M11" s="4"/>
      <c r="N11" s="39"/>
      <c r="O11" s="114"/>
    </row>
    <row r="12" spans="1:15" ht="33" customHeight="1" thickBot="1" x14ac:dyDescent="0.25">
      <c r="A12" s="54"/>
      <c r="B12" s="17" t="s">
        <v>29</v>
      </c>
      <c r="C12" s="55" t="s">
        <v>40</v>
      </c>
      <c r="D12" s="67"/>
      <c r="E12" s="67"/>
      <c r="F12" s="23" t="str">
        <f>IF(SUM(F4:F11)&gt;40,"יוזמן לראיון","לא יוזמן לראיון")</f>
        <v>לא יוזמן לראיון</v>
      </c>
      <c r="G12" s="67"/>
      <c r="H12" s="67"/>
      <c r="I12" s="23" t="str">
        <f>IF(SUM(I4:I11)&gt;40,"יוזמן לראיון","לא יוזמן לראיון")</f>
        <v>לא יוזמן לראיון</v>
      </c>
      <c r="J12" s="67"/>
      <c r="K12" s="67"/>
      <c r="L12" s="23" t="str">
        <f>IF(SUM(L4:L11)&gt;40,"יוזמן לראיון","לא יוזמן לראיון")</f>
        <v>לא יוזמן לראיון</v>
      </c>
      <c r="M12" s="67"/>
      <c r="N12" s="67"/>
      <c r="O12" s="23" t="str">
        <f>IF(SUM(O4:O11)&gt;40,"יוזמן לראיון","לא יוזמן לראיון")</f>
        <v>לא יוזמן לראיון</v>
      </c>
    </row>
    <row r="13" spans="1:15" ht="14.25" customHeight="1" x14ac:dyDescent="0.2">
      <c r="A13" s="130" t="s">
        <v>5</v>
      </c>
      <c r="B13" s="14" t="s">
        <v>57</v>
      </c>
      <c r="C13" s="132">
        <v>45</v>
      </c>
      <c r="D13" s="32"/>
      <c r="E13" s="30"/>
      <c r="F13" s="150">
        <v>45</v>
      </c>
      <c r="G13" s="32"/>
      <c r="H13" s="30"/>
      <c r="I13" s="150">
        <v>35</v>
      </c>
      <c r="J13" s="32"/>
      <c r="K13" s="30"/>
      <c r="L13" s="150">
        <v>40</v>
      </c>
      <c r="M13" s="32"/>
      <c r="N13" s="30"/>
      <c r="O13" s="150">
        <v>45</v>
      </c>
    </row>
    <row r="14" spans="1:15" ht="14.25" customHeight="1" x14ac:dyDescent="0.2">
      <c r="A14" s="130"/>
      <c r="B14" s="15" t="s">
        <v>58</v>
      </c>
      <c r="C14" s="132"/>
      <c r="D14" s="33"/>
      <c r="E14" s="31"/>
      <c r="F14" s="151"/>
      <c r="G14" s="33"/>
      <c r="H14" s="31"/>
      <c r="I14" s="151"/>
      <c r="J14" s="33"/>
      <c r="K14" s="31"/>
      <c r="L14" s="151"/>
      <c r="M14" s="33"/>
      <c r="N14" s="31"/>
      <c r="O14" s="151"/>
    </row>
    <row r="15" spans="1:15" ht="14.25" customHeight="1" x14ac:dyDescent="0.2">
      <c r="A15" s="130"/>
      <c r="B15" s="15" t="s">
        <v>59</v>
      </c>
      <c r="C15" s="132"/>
      <c r="D15" s="33"/>
      <c r="E15" s="31"/>
      <c r="F15" s="151"/>
      <c r="G15" s="33"/>
      <c r="H15" s="31"/>
      <c r="I15" s="151"/>
      <c r="J15" s="33"/>
      <c r="K15" s="31"/>
      <c r="L15" s="151"/>
      <c r="M15" s="33"/>
      <c r="N15" s="31"/>
      <c r="O15" s="151"/>
    </row>
    <row r="16" spans="1:15" ht="15" customHeight="1" thickBot="1" x14ac:dyDescent="0.25">
      <c r="A16" s="131"/>
      <c r="B16" s="16" t="s">
        <v>56</v>
      </c>
      <c r="C16" s="133"/>
      <c r="D16" s="70"/>
      <c r="E16" s="71"/>
      <c r="F16" s="152"/>
      <c r="G16" s="70"/>
      <c r="H16" s="71"/>
      <c r="I16" s="152"/>
      <c r="J16" s="70"/>
      <c r="K16" s="71"/>
      <c r="L16" s="152"/>
      <c r="M16" s="70"/>
      <c r="N16" s="71"/>
      <c r="O16" s="152"/>
    </row>
    <row r="17" spans="1:15" ht="32.25" customHeight="1" thickBot="1" x14ac:dyDescent="0.25">
      <c r="A17" s="147" t="s">
        <v>30</v>
      </c>
      <c r="B17" s="148"/>
      <c r="C17" s="19">
        <f>SUM(C4+C5+C6+C7+C9+C10+C11+C13)</f>
        <v>45</v>
      </c>
      <c r="D17" s="68"/>
      <c r="E17" s="69"/>
      <c r="F17" s="20">
        <f>SUM(F4+F7+F9+F10+F13)</f>
        <v>45</v>
      </c>
      <c r="G17" s="68"/>
      <c r="H17" s="69"/>
      <c r="I17" s="20">
        <f>SUM(I4+I7+I9+I10+I13)</f>
        <v>35</v>
      </c>
      <c r="J17" s="68"/>
      <c r="K17" s="69"/>
      <c r="L17" s="20">
        <f>SUM(L4+L7+L9+L10+L13)</f>
        <v>40</v>
      </c>
      <c r="M17" s="68"/>
      <c r="N17" s="69"/>
      <c r="O17" s="20">
        <f>SUM(O4+O7+O9+O10+O13)</f>
        <v>45</v>
      </c>
    </row>
    <row r="18" spans="1:15" ht="34.5" customHeight="1" thickBot="1" x14ac:dyDescent="0.25">
      <c r="A18" s="128" t="s">
        <v>31</v>
      </c>
      <c r="B18" s="129"/>
      <c r="C18" s="13">
        <v>70</v>
      </c>
      <c r="D18" s="115" t="s">
        <v>18</v>
      </c>
      <c r="E18" s="116"/>
      <c r="F18" s="22" t="str">
        <f>IF(F17&gt;$C$18,"V","X")</f>
        <v>X</v>
      </c>
      <c r="G18" s="115" t="s">
        <v>18</v>
      </c>
      <c r="H18" s="116"/>
      <c r="I18" s="22" t="str">
        <f>IF(I17&gt;$C$18,"V","X")</f>
        <v>X</v>
      </c>
      <c r="J18" s="115" t="s">
        <v>18</v>
      </c>
      <c r="K18" s="116"/>
      <c r="L18" s="22" t="str">
        <f>IF(L17&gt;$C$18,"V","X")</f>
        <v>X</v>
      </c>
      <c r="M18" s="115" t="s">
        <v>18</v>
      </c>
      <c r="N18" s="116"/>
      <c r="O18" s="22" t="str">
        <f>IF(O17&gt;$C$18,"V","X")</f>
        <v>X</v>
      </c>
    </row>
    <row r="19" spans="1:15" ht="34.5" customHeight="1" thickBot="1" x14ac:dyDescent="0.25"/>
    <row r="20" spans="1:15" x14ac:dyDescent="0.2">
      <c r="A20" s="167" t="s">
        <v>22</v>
      </c>
      <c r="B20" s="174" t="s">
        <v>23</v>
      </c>
      <c r="C20" s="175"/>
      <c r="D20" s="170">
        <v>1</v>
      </c>
      <c r="E20" s="136"/>
      <c r="F20" s="98">
        <v>327</v>
      </c>
      <c r="G20" s="170">
        <v>2</v>
      </c>
      <c r="H20" s="136"/>
      <c r="I20" s="98">
        <v>290</v>
      </c>
      <c r="J20" s="170">
        <v>3</v>
      </c>
      <c r="K20" s="136"/>
      <c r="L20" s="98">
        <v>201</v>
      </c>
      <c r="M20" s="170">
        <v>4</v>
      </c>
      <c r="N20" s="136"/>
      <c r="O20" s="98">
        <f t="shared" ref="O20" si="0">IF(M20="","",IF(M20&lt;=2,282,IF(M20=3,196,IF(M20=4,147,""))))</f>
        <v>147</v>
      </c>
    </row>
    <row r="21" spans="1:15" ht="15" thickBot="1" x14ac:dyDescent="0.25">
      <c r="A21" s="168"/>
      <c r="B21" s="172" t="s">
        <v>61</v>
      </c>
      <c r="C21" s="173"/>
      <c r="D21" s="171"/>
      <c r="E21" s="137"/>
      <c r="F21" s="109" t="str">
        <f>IF(D21="חברה",10%,IF(D21="עצמאי",20%,""))</f>
        <v/>
      </c>
      <c r="G21" s="171"/>
      <c r="H21" s="137"/>
      <c r="I21" s="109" t="str">
        <f>IF(G21="חברה",10%,IF(G21="עצמאי",20%,""))</f>
        <v/>
      </c>
      <c r="J21" s="171"/>
      <c r="K21" s="137"/>
      <c r="L21" s="109" t="str">
        <f t="shared" ref="L21" si="1">IF(J21="חברה",10%,IF(J21="עצמאי",20%,""))</f>
        <v/>
      </c>
      <c r="M21" s="171"/>
      <c r="N21" s="137"/>
      <c r="O21" s="109" t="str">
        <f t="shared" ref="O21" si="2">IF(M21="חברה",10%,IF(M21="עצמאי",20%,""))</f>
        <v/>
      </c>
    </row>
    <row r="22" spans="1:15" ht="15" thickBot="1" x14ac:dyDescent="0.25">
      <c r="A22" s="168"/>
      <c r="B22" s="172" t="s">
        <v>24</v>
      </c>
      <c r="C22" s="173"/>
      <c r="D22" s="155">
        <v>0.1</v>
      </c>
      <c r="E22" s="155"/>
      <c r="F22" s="156"/>
      <c r="G22" s="155">
        <v>0.1</v>
      </c>
      <c r="H22" s="155"/>
      <c r="I22" s="156"/>
      <c r="J22" s="155">
        <v>0.1</v>
      </c>
      <c r="K22" s="155"/>
      <c r="L22" s="156"/>
      <c r="M22" s="155">
        <v>0.1</v>
      </c>
      <c r="N22" s="155"/>
      <c r="O22" s="156"/>
    </row>
    <row r="23" spans="1:15" x14ac:dyDescent="0.2">
      <c r="A23" s="168"/>
      <c r="B23" s="172" t="s">
        <v>25</v>
      </c>
      <c r="C23" s="173"/>
      <c r="D23" s="149">
        <v>0.05</v>
      </c>
      <c r="E23" s="160"/>
      <c r="F23" s="161"/>
      <c r="G23" s="149">
        <v>0.05</v>
      </c>
      <c r="H23" s="160"/>
      <c r="I23" s="161"/>
      <c r="J23" s="149">
        <v>0.05</v>
      </c>
      <c r="K23" s="160"/>
      <c r="L23" s="161"/>
      <c r="M23" s="149">
        <v>0.05</v>
      </c>
      <c r="N23" s="160"/>
      <c r="O23" s="161"/>
    </row>
    <row r="24" spans="1:15" ht="15" thickBot="1" x14ac:dyDescent="0.25">
      <c r="A24" s="169"/>
      <c r="B24" s="165" t="s">
        <v>26</v>
      </c>
      <c r="C24" s="166"/>
      <c r="D24" s="134" t="e">
        <f>IF(D20="","",F20*(1-F21)*(1-D22)*(1-D23))</f>
        <v>#VALUE!</v>
      </c>
      <c r="E24" s="134"/>
      <c r="F24" s="135"/>
      <c r="G24" s="134" t="e">
        <f t="shared" ref="G24" si="3">IF(G20="","",I20*(1-I21)*(1-G22)*(1-G23))</f>
        <v>#VALUE!</v>
      </c>
      <c r="H24" s="134"/>
      <c r="I24" s="135"/>
      <c r="J24" s="134" t="e">
        <f t="shared" ref="J24" si="4">IF(J20="","",L20*(1-L21)*(1-J22)*(1-J23))</f>
        <v>#VALUE!</v>
      </c>
      <c r="K24" s="134"/>
      <c r="L24" s="135"/>
      <c r="M24" s="134" t="e">
        <f t="shared" ref="M24" si="5">IF(M20="","",O20*(1-O21)*(1-M22)*(1-M23))</f>
        <v>#VALUE!</v>
      </c>
      <c r="N24" s="134"/>
      <c r="O24" s="135"/>
    </row>
    <row r="25" spans="1:15" ht="15" thickBot="1" x14ac:dyDescent="0.25">
      <c r="A25" s="138" t="s">
        <v>17</v>
      </c>
      <c r="B25" s="145"/>
      <c r="C25" s="145"/>
      <c r="D25" s="138" t="e">
        <f>#REF!/D24*100</f>
        <v>#REF!</v>
      </c>
      <c r="E25" s="139"/>
      <c r="F25" s="140"/>
      <c r="G25" s="138" t="e">
        <f>#REF!/G24*100</f>
        <v>#REF!</v>
      </c>
      <c r="H25" s="139"/>
      <c r="I25" s="140"/>
      <c r="J25" s="138" t="e">
        <f>#REF!/J24*100</f>
        <v>#REF!</v>
      </c>
      <c r="K25" s="139"/>
      <c r="L25" s="140"/>
      <c r="M25" s="138" t="e">
        <f>#REF!/M24*100</f>
        <v>#REF!</v>
      </c>
      <c r="N25" s="139"/>
      <c r="O25" s="140"/>
    </row>
    <row r="26" spans="1:15" ht="15" thickBot="1" x14ac:dyDescent="0.25">
      <c r="A26" s="138" t="s">
        <v>20</v>
      </c>
      <c r="B26" s="139"/>
      <c r="C26" s="140"/>
      <c r="D26" s="138" t="e">
        <f>D25*#REF!</f>
        <v>#REF!</v>
      </c>
      <c r="E26" s="139"/>
      <c r="F26" s="140"/>
      <c r="G26" s="138" t="e">
        <f>G25*#REF!</f>
        <v>#REF!</v>
      </c>
      <c r="H26" s="139"/>
      <c r="I26" s="140"/>
      <c r="J26" s="138" t="e">
        <f>J25*#REF!</f>
        <v>#REF!</v>
      </c>
      <c r="K26" s="139"/>
      <c r="L26" s="140"/>
      <c r="M26" s="138" t="e">
        <f>M25*#REF!</f>
        <v>#REF!</v>
      </c>
      <c r="N26" s="139"/>
      <c r="O26" s="140"/>
    </row>
    <row r="27" spans="1:15" ht="15" thickBot="1" x14ac:dyDescent="0.25">
      <c r="A27" s="141" t="s">
        <v>19</v>
      </c>
      <c r="B27" s="142"/>
      <c r="C27" s="143"/>
      <c r="D27" s="144" t="e">
        <f>D26+#REF!</f>
        <v>#REF!</v>
      </c>
      <c r="E27" s="142"/>
      <c r="F27" s="143"/>
      <c r="G27" s="144" t="e">
        <f>G26+#REF!</f>
        <v>#REF!</v>
      </c>
      <c r="H27" s="142"/>
      <c r="I27" s="143"/>
      <c r="J27" s="144" t="e">
        <f>J26+#REF!</f>
        <v>#REF!</v>
      </c>
      <c r="K27" s="142"/>
      <c r="L27" s="143"/>
      <c r="M27" s="144" t="e">
        <f>M26+#REF!</f>
        <v>#REF!</v>
      </c>
      <c r="N27" s="142"/>
      <c r="O27" s="143"/>
    </row>
    <row r="29" spans="1:15" x14ac:dyDescent="0.2">
      <c r="C29" s="2"/>
    </row>
    <row r="30" spans="1:15" x14ac:dyDescent="0.2">
      <c r="A30" s="3" t="s">
        <v>21</v>
      </c>
      <c r="B30" s="6" t="s">
        <v>14</v>
      </c>
      <c r="C30" s="8"/>
    </row>
    <row r="31" spans="1:15" x14ac:dyDescent="0.2">
      <c r="A31" s="6"/>
      <c r="B31" s="7">
        <v>0.7</v>
      </c>
      <c r="C31" s="9"/>
    </row>
  </sheetData>
  <mergeCells count="82">
    <mergeCell ref="B20:C20"/>
    <mergeCell ref="B21:C21"/>
    <mergeCell ref="M20:N20"/>
    <mergeCell ref="M21:N21"/>
    <mergeCell ref="M22:O22"/>
    <mergeCell ref="J23:L23"/>
    <mergeCell ref="M23:O23"/>
    <mergeCell ref="M24:O24"/>
    <mergeCell ref="M25:O25"/>
    <mergeCell ref="M26:O26"/>
    <mergeCell ref="M27:O27"/>
    <mergeCell ref="D1:G1"/>
    <mergeCell ref="L13:L16"/>
    <mergeCell ref="O13:O16"/>
    <mergeCell ref="L7:L8"/>
    <mergeCell ref="L10:L11"/>
    <mergeCell ref="G26:I26"/>
    <mergeCell ref="J26:L26"/>
    <mergeCell ref="G27:I27"/>
    <mergeCell ref="J27:L27"/>
    <mergeCell ref="J22:L22"/>
    <mergeCell ref="D20:E20"/>
    <mergeCell ref="D21:E21"/>
    <mergeCell ref="D23:F23"/>
    <mergeCell ref="J7:J8"/>
    <mergeCell ref="F10:F11"/>
    <mergeCell ref="A10:A11"/>
    <mergeCell ref="A17:B17"/>
    <mergeCell ref="G23:I23"/>
    <mergeCell ref="I7:I8"/>
    <mergeCell ref="H7:H8"/>
    <mergeCell ref="G7:G8"/>
    <mergeCell ref="I13:I16"/>
    <mergeCell ref="F13:F16"/>
    <mergeCell ref="E7:E8"/>
    <mergeCell ref="B23:C23"/>
    <mergeCell ref="B22:C22"/>
    <mergeCell ref="A7:A8"/>
    <mergeCell ref="C7:C8"/>
    <mergeCell ref="D7:D8"/>
    <mergeCell ref="D22:F22"/>
    <mergeCell ref="G22:I22"/>
    <mergeCell ref="A26:C26"/>
    <mergeCell ref="D26:F26"/>
    <mergeCell ref="B24:C24"/>
    <mergeCell ref="A27:C27"/>
    <mergeCell ref="D27:F27"/>
    <mergeCell ref="A25:C25"/>
    <mergeCell ref="D25:F25"/>
    <mergeCell ref="D24:F24"/>
    <mergeCell ref="A4:A6"/>
    <mergeCell ref="G25:I25"/>
    <mergeCell ref="J25:L25"/>
    <mergeCell ref="A20:A24"/>
    <mergeCell ref="A18:B18"/>
    <mergeCell ref="A13:A16"/>
    <mergeCell ref="C13:C16"/>
    <mergeCell ref="G24:I24"/>
    <mergeCell ref="J24:L24"/>
    <mergeCell ref="F7:F8"/>
    <mergeCell ref="K7:K8"/>
    <mergeCell ref="J18:K18"/>
    <mergeCell ref="G20:H20"/>
    <mergeCell ref="G21:H21"/>
    <mergeCell ref="J20:K20"/>
    <mergeCell ref="J21:K21"/>
    <mergeCell ref="D2:F2"/>
    <mergeCell ref="G2:I2"/>
    <mergeCell ref="I4:I6"/>
    <mergeCell ref="I10:I11"/>
    <mergeCell ref="D18:E18"/>
    <mergeCell ref="G18:H18"/>
    <mergeCell ref="F4:F6"/>
    <mergeCell ref="J2:L2"/>
    <mergeCell ref="O10:O11"/>
    <mergeCell ref="M18:N18"/>
    <mergeCell ref="M2:O2"/>
    <mergeCell ref="O4:O6"/>
    <mergeCell ref="M7:M8"/>
    <mergeCell ref="N7:N8"/>
    <mergeCell ref="O7:O8"/>
    <mergeCell ref="L4:L6"/>
  </mergeCells>
  <conditionalFormatting sqref="F12 I12 L12 O12">
    <cfRule type="notContainsText" dxfId="7" priority="44" operator="notContains" text="לא">
      <formula>ISERROR(SEARCH("לא",F12))</formula>
    </cfRule>
    <cfRule type="containsText" dxfId="6" priority="45" operator="containsText" text="לא">
      <formula>NOT(ISERROR(SEARCH("לא",F12)))</formula>
    </cfRule>
  </conditionalFormatting>
  <conditionalFormatting sqref="F18 I18 L18 O18">
    <cfRule type="notContainsText" dxfId="5" priority="19" operator="notContains" text="לא">
      <formula>ISERROR(SEARCH("לא",F18))</formula>
    </cfRule>
    <cfRule type="containsText" dxfId="4" priority="20" operator="containsText" text="לא">
      <formula>NOT(ISERROR(SEARCH("לא",F18)))</formula>
    </cfRule>
  </conditionalFormatting>
  <dataValidations count="2">
    <dataValidation type="list" allowBlank="1" showInputMessage="1" showErrorMessage="1" sqref="D9 J9 G9 M9">
      <formula1>"תואר ראשון, תואר שני, תואר שלישי"</formula1>
    </dataValidation>
    <dataValidation type="list" allowBlank="1" showInputMessage="1" showErrorMessage="1" sqref="D10:D11 J10:J11 G10:G11 M10:M11">
      <formula1>"אין ניסיון, בעל ניסיון"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בחר מהרשימה להלן את מס' הפרוייקטים בהם למציע נסיון כמפורט בסעיף:">
          <x14:formula1>
            <xm:f>רשימות!$A$2:$A$5</xm:f>
          </x14:formula1>
          <xm:sqref>D4 G4 J4 M4</xm:sqref>
        </x14:dataValidation>
        <x14:dataValidation type="list" allowBlank="1" showInputMessage="1" showErrorMessage="1" prompt="בחר מהרשימה להלן את הניקוד למציע לפי הפירוט בסעיף">
          <x14:formula1>
            <xm:f>רשימות!$C$2:$C$8</xm:f>
          </x14:formula1>
          <xm:sqref>M6 G6 J6 D6</xm:sqref>
        </x14:dataValidation>
        <x14:dataValidation type="list" allowBlank="1" showInputMessage="1" showErrorMessage="1" prompt="בחר מהרשימה להלן את הניקוד למציע לפי הפירוט בסעיף">
          <x14:formula1>
            <xm:f>רשימות!$B$2:$B$6</xm:f>
          </x14:formula1>
          <xm:sqref>D5 G5 J5 M5</xm:sqref>
        </x14:dataValidation>
        <x14:dataValidation type="list" allowBlank="1" showInputMessage="1" showErrorMessage="1" prompt="בחר מהרשימה להלן את הניקוד למציע לפי הפירוט בסעיף">
          <x14:formula1>
            <xm:f>רשימות!$D$2:$D$4</xm:f>
          </x14:formula1>
          <xm:sqref>D7:D8 G7:G8 J7:J8 M7:M8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rightToLeft="1" topLeftCell="A13" zoomScale="70" zoomScaleNormal="70" workbookViewId="0">
      <selection activeCell="F17" sqref="A17:XFD24"/>
    </sheetView>
  </sheetViews>
  <sheetFormatPr defaultRowHeight="14.25" x14ac:dyDescent="0.2"/>
  <cols>
    <col min="2" max="2" width="44.75" customWidth="1"/>
    <col min="4" max="4" width="13.25" customWidth="1"/>
    <col min="5" max="5" width="10.125" bestFit="1" customWidth="1"/>
    <col min="6" max="6" width="10.5" customWidth="1"/>
    <col min="16" max="16" width="18.375" customWidth="1"/>
  </cols>
  <sheetData>
    <row r="1" spans="1:16" ht="18.75" thickBot="1" x14ac:dyDescent="0.3">
      <c r="D1" s="157" t="s">
        <v>0</v>
      </c>
      <c r="E1" s="157"/>
      <c r="F1" s="157"/>
    </row>
    <row r="2" spans="1:16" ht="15" thickBot="1" x14ac:dyDescent="0.25">
      <c r="D2" s="110" t="s">
        <v>1</v>
      </c>
      <c r="E2" s="162"/>
      <c r="F2" s="112"/>
      <c r="G2" s="110" t="s">
        <v>15</v>
      </c>
      <c r="H2" s="111"/>
      <c r="I2" s="112"/>
      <c r="J2" s="110" t="s">
        <v>16</v>
      </c>
      <c r="K2" s="162"/>
      <c r="L2" s="112"/>
      <c r="M2" s="110" t="s">
        <v>27</v>
      </c>
      <c r="N2" s="162"/>
      <c r="O2" s="112"/>
    </row>
    <row r="3" spans="1:16" s="1" customFormat="1" ht="45.75" thickBot="1" x14ac:dyDescent="0.25">
      <c r="A3" s="10" t="s">
        <v>8</v>
      </c>
      <c r="B3" s="11" t="s">
        <v>7</v>
      </c>
      <c r="C3" s="11" t="s">
        <v>6</v>
      </c>
      <c r="D3" s="101" t="s">
        <v>2</v>
      </c>
      <c r="E3" s="108" t="s">
        <v>3</v>
      </c>
      <c r="F3" s="102" t="s">
        <v>4</v>
      </c>
      <c r="G3" s="101" t="s">
        <v>2</v>
      </c>
      <c r="H3" s="25" t="s">
        <v>3</v>
      </c>
      <c r="I3" s="102" t="s">
        <v>4</v>
      </c>
      <c r="J3" s="101" t="s">
        <v>2</v>
      </c>
      <c r="K3" s="108" t="s">
        <v>3</v>
      </c>
      <c r="L3" s="102" t="s">
        <v>4</v>
      </c>
      <c r="M3" s="101" t="s">
        <v>2</v>
      </c>
      <c r="N3" s="108" t="s">
        <v>3</v>
      </c>
      <c r="O3" s="102" t="s">
        <v>4</v>
      </c>
    </row>
    <row r="4" spans="1:16" ht="116.25" customHeight="1" thickBot="1" x14ac:dyDescent="0.25">
      <c r="A4" s="179" t="s">
        <v>11</v>
      </c>
      <c r="B4" s="75" t="s">
        <v>36</v>
      </c>
      <c r="C4" s="99">
        <v>20</v>
      </c>
      <c r="D4" s="51"/>
      <c r="E4" s="91">
        <f>D4</f>
        <v>0</v>
      </c>
      <c r="F4" s="163">
        <f>SUM(E4:E5)</f>
        <v>0</v>
      </c>
      <c r="G4" s="51"/>
      <c r="H4" s="91">
        <f>G4</f>
        <v>0</v>
      </c>
      <c r="I4" s="163">
        <f>SUM(H4:H5)</f>
        <v>0</v>
      </c>
      <c r="J4" s="51"/>
      <c r="K4" s="91">
        <f>J4</f>
        <v>0</v>
      </c>
      <c r="L4" s="163">
        <f>SUM(K4:K5)</f>
        <v>0</v>
      </c>
      <c r="M4" s="51"/>
      <c r="N4" s="91">
        <f>M4</f>
        <v>0</v>
      </c>
      <c r="O4" s="163">
        <f>SUM(N4:N5)</f>
        <v>0</v>
      </c>
      <c r="P4" s="1"/>
    </row>
    <row r="5" spans="1:16" ht="86.25" thickBot="1" x14ac:dyDescent="0.25">
      <c r="A5" s="180"/>
      <c r="B5" s="97" t="s">
        <v>60</v>
      </c>
      <c r="C5" s="99">
        <v>15</v>
      </c>
      <c r="D5" s="51"/>
      <c r="E5" s="91">
        <f t="shared" ref="E5" si="0">D5</f>
        <v>0</v>
      </c>
      <c r="F5" s="164"/>
      <c r="G5" s="51"/>
      <c r="H5" s="91"/>
      <c r="I5" s="164"/>
      <c r="J5" s="51"/>
      <c r="K5" s="91"/>
      <c r="L5" s="164"/>
      <c r="M5" s="51"/>
      <c r="N5" s="91"/>
      <c r="O5" s="164"/>
    </row>
    <row r="6" spans="1:16" ht="39" customHeight="1" thickBot="1" x14ac:dyDescent="0.25">
      <c r="A6" s="72" t="s">
        <v>10</v>
      </c>
      <c r="B6" s="73" t="s">
        <v>49</v>
      </c>
      <c r="C6" s="100">
        <v>10</v>
      </c>
      <c r="D6" s="51"/>
      <c r="E6" s="52">
        <f>IF(D6="תואר שני",10,5)</f>
        <v>5</v>
      </c>
      <c r="F6" s="53">
        <f>E6</f>
        <v>5</v>
      </c>
      <c r="G6" s="51"/>
      <c r="H6" s="52">
        <f>IF(G6="תואר שני",10,5)</f>
        <v>5</v>
      </c>
      <c r="I6" s="53">
        <f t="shared" ref="I6" si="1">H6</f>
        <v>5</v>
      </c>
      <c r="J6" s="51"/>
      <c r="K6" s="52">
        <f>IF(J6="תואר שני",10,5)</f>
        <v>5</v>
      </c>
      <c r="L6" s="53">
        <f t="shared" ref="L6" si="2">K6</f>
        <v>5</v>
      </c>
      <c r="M6" s="51"/>
      <c r="N6" s="52">
        <f>IF(M6="תואר שני",10,5)</f>
        <v>5</v>
      </c>
      <c r="O6" s="53">
        <f t="shared" ref="O6:O8" si="3">N6</f>
        <v>5</v>
      </c>
    </row>
    <row r="7" spans="1:16" ht="72" thickBot="1" x14ac:dyDescent="0.25">
      <c r="A7" s="72" t="s">
        <v>9</v>
      </c>
      <c r="B7" s="75" t="s">
        <v>50</v>
      </c>
      <c r="C7" s="99">
        <v>5</v>
      </c>
      <c r="D7" s="56"/>
      <c r="E7" s="52">
        <f>D7</f>
        <v>0</v>
      </c>
      <c r="F7" s="53">
        <f>E7</f>
        <v>0</v>
      </c>
      <c r="G7" s="56"/>
      <c r="H7" s="52">
        <f>G7</f>
        <v>0</v>
      </c>
      <c r="I7" s="53">
        <f t="shared" ref="I7" si="4">H7</f>
        <v>0</v>
      </c>
      <c r="J7" s="56"/>
      <c r="K7" s="52">
        <f>J7</f>
        <v>0</v>
      </c>
      <c r="L7" s="53">
        <f t="shared" ref="L7" si="5">K7</f>
        <v>0</v>
      </c>
      <c r="M7" s="56"/>
      <c r="N7" s="52">
        <f>M7</f>
        <v>0</v>
      </c>
      <c r="O7" s="53">
        <f t="shared" si="3"/>
        <v>0</v>
      </c>
    </row>
    <row r="8" spans="1:16" ht="35.25" customHeight="1" thickBot="1" x14ac:dyDescent="0.25">
      <c r="A8" s="74" t="s">
        <v>32</v>
      </c>
      <c r="B8" s="73" t="s">
        <v>33</v>
      </c>
      <c r="C8" s="100">
        <v>5</v>
      </c>
      <c r="D8" s="56"/>
      <c r="E8" s="52">
        <f>IF(D8="כן",5,0)</f>
        <v>0</v>
      </c>
      <c r="F8" s="53">
        <f>E8</f>
        <v>0</v>
      </c>
      <c r="G8" s="56"/>
      <c r="H8" s="52">
        <f t="shared" ref="H8" si="6">IF(G8="כן",5,0)</f>
        <v>0</v>
      </c>
      <c r="I8" s="53">
        <f t="shared" ref="I8" si="7">H8</f>
        <v>0</v>
      </c>
      <c r="J8" s="56"/>
      <c r="K8" s="52">
        <f t="shared" ref="K8" si="8">IF(J8="כן",5,0)</f>
        <v>0</v>
      </c>
      <c r="L8" s="53">
        <f t="shared" ref="L8" si="9">K8</f>
        <v>0</v>
      </c>
      <c r="M8" s="56"/>
      <c r="N8" s="91">
        <f t="shared" ref="N8" si="10">IF(M8="כן",5,0)</f>
        <v>0</v>
      </c>
      <c r="O8" s="107">
        <f t="shared" si="3"/>
        <v>0</v>
      </c>
    </row>
    <row r="9" spans="1:16" ht="33" customHeight="1" thickBot="1" x14ac:dyDescent="0.25">
      <c r="A9" s="92"/>
      <c r="B9" s="93"/>
      <c r="C9" s="94" t="s">
        <v>40</v>
      </c>
      <c r="D9" s="95"/>
      <c r="E9" s="18"/>
      <c r="F9" s="96" t="str">
        <f>IF(SUM(F4:F8)&gt;40,"יוזמן לראיון","לא יוזמן לראיון")</f>
        <v>לא יוזמן לראיון</v>
      </c>
      <c r="G9" s="95"/>
      <c r="H9" s="18"/>
      <c r="I9" s="96" t="str">
        <f>IF(SUM(I4:I8)&gt;40,"יוזמן לראיון","לא יוזמן לראיון")</f>
        <v>לא יוזמן לראיון</v>
      </c>
      <c r="J9" s="105"/>
      <c r="K9" s="67"/>
      <c r="L9" s="106" t="str">
        <f>IF(SUM(L4:L8)&gt;40,"יוזמן לראיון","לא יוזמן לראיון")</f>
        <v>לא יוזמן לראיון</v>
      </c>
      <c r="M9" s="105"/>
      <c r="N9" s="67"/>
      <c r="O9" s="106" t="str">
        <f>IF(SUM(O4:O8)&gt;40,"יוזמן לראיון","לא יוזמן לראיון")</f>
        <v>לא יוזמן לראיון</v>
      </c>
    </row>
    <row r="10" spans="1:16" ht="14.25" customHeight="1" x14ac:dyDescent="0.2">
      <c r="A10" s="130" t="s">
        <v>5</v>
      </c>
      <c r="B10" s="26" t="s">
        <v>53</v>
      </c>
      <c r="C10" s="176">
        <v>45</v>
      </c>
      <c r="D10" s="32"/>
      <c r="E10" s="30"/>
      <c r="F10" s="150">
        <f>SUM(E10:E13)</f>
        <v>0</v>
      </c>
      <c r="G10" s="32"/>
      <c r="H10" s="37"/>
      <c r="I10" s="150">
        <f t="shared" ref="I10" si="11">SUM(H10:H13)</f>
        <v>0</v>
      </c>
      <c r="J10" s="32"/>
      <c r="K10" s="37"/>
      <c r="L10" s="150">
        <f t="shared" ref="L10" si="12">SUM(K10:K13)</f>
        <v>0</v>
      </c>
      <c r="M10" s="32"/>
      <c r="N10" s="37"/>
      <c r="O10" s="150">
        <f t="shared" ref="O10" si="13">SUM(N10:N13)</f>
        <v>0</v>
      </c>
    </row>
    <row r="11" spans="1:16" ht="14.25" customHeight="1" x14ac:dyDescent="0.2">
      <c r="A11" s="130"/>
      <c r="B11" s="27" t="s">
        <v>54</v>
      </c>
      <c r="C11" s="177"/>
      <c r="D11" s="33"/>
      <c r="E11" s="31"/>
      <c r="F11" s="151"/>
      <c r="G11" s="33"/>
      <c r="H11" s="31"/>
      <c r="I11" s="151"/>
      <c r="J11" s="33"/>
      <c r="K11" s="31"/>
      <c r="L11" s="151"/>
      <c r="M11" s="33"/>
      <c r="N11" s="31"/>
      <c r="O11" s="151"/>
    </row>
    <row r="12" spans="1:16" ht="14.25" customHeight="1" x14ac:dyDescent="0.2">
      <c r="A12" s="130"/>
      <c r="B12" s="27" t="s">
        <v>55</v>
      </c>
      <c r="C12" s="177"/>
      <c r="D12" s="33"/>
      <c r="E12" s="31"/>
      <c r="F12" s="151"/>
      <c r="G12" s="33"/>
      <c r="H12" s="31"/>
      <c r="I12" s="151"/>
      <c r="J12" s="33"/>
      <c r="K12" s="31"/>
      <c r="L12" s="151"/>
      <c r="M12" s="33"/>
      <c r="N12" s="31"/>
      <c r="O12" s="151"/>
    </row>
    <row r="13" spans="1:16" ht="15" customHeight="1" thickBot="1" x14ac:dyDescent="0.25">
      <c r="A13" s="131"/>
      <c r="B13" s="28" t="s">
        <v>56</v>
      </c>
      <c r="C13" s="178"/>
      <c r="D13" s="70"/>
      <c r="E13" s="71"/>
      <c r="F13" s="152"/>
      <c r="G13" s="70"/>
      <c r="H13" s="71"/>
      <c r="I13" s="152"/>
      <c r="J13" s="70"/>
      <c r="K13" s="71"/>
      <c r="L13" s="152"/>
      <c r="M13" s="70"/>
      <c r="N13" s="71"/>
      <c r="O13" s="152"/>
    </row>
    <row r="14" spans="1:16" ht="32.25" customHeight="1" thickBot="1" x14ac:dyDescent="0.25">
      <c r="A14" s="147" t="s">
        <v>30</v>
      </c>
      <c r="B14" s="148"/>
      <c r="C14" s="29">
        <f>SUM(C4+C5+C6+C7+C8+C10+C11+C12+C13)</f>
        <v>100</v>
      </c>
      <c r="D14" s="68"/>
      <c r="E14" s="69"/>
      <c r="F14" s="20">
        <f>SUM(F4+F6+F7+F10)</f>
        <v>5</v>
      </c>
      <c r="G14" s="68"/>
      <c r="H14" s="69"/>
      <c r="I14" s="103">
        <f>SUM(I4+I6+I7+I10)</f>
        <v>5</v>
      </c>
      <c r="J14" s="68"/>
      <c r="K14" s="69"/>
      <c r="L14" s="103">
        <f>SUM(L4+L6+L7+L10)</f>
        <v>5</v>
      </c>
      <c r="M14" s="68"/>
      <c r="N14" s="69"/>
      <c r="O14" s="103">
        <f>SUM(O4+O6+O7+O10)</f>
        <v>5</v>
      </c>
    </row>
    <row r="15" spans="1:16" ht="34.5" customHeight="1" thickBot="1" x14ac:dyDescent="0.25">
      <c r="A15" s="128" t="s">
        <v>31</v>
      </c>
      <c r="B15" s="129"/>
      <c r="C15" s="13">
        <v>70</v>
      </c>
      <c r="D15" s="115" t="s">
        <v>18</v>
      </c>
      <c r="E15" s="116"/>
      <c r="F15" s="22" t="str">
        <f>IF(F14&gt;$C$15,"V","X")</f>
        <v>X</v>
      </c>
      <c r="G15" s="115" t="s">
        <v>18</v>
      </c>
      <c r="H15" s="116"/>
      <c r="I15" s="104" t="str">
        <f t="shared" ref="I15" si="14">IF(I14&gt;$C$15,"V","X")</f>
        <v>X</v>
      </c>
      <c r="J15" s="115" t="s">
        <v>18</v>
      </c>
      <c r="K15" s="116"/>
      <c r="L15" s="104" t="str">
        <f t="shared" ref="L15" si="15">IF(L14&gt;$C$15,"V","X")</f>
        <v>X</v>
      </c>
      <c r="M15" s="115" t="s">
        <v>18</v>
      </c>
      <c r="N15" s="116"/>
      <c r="O15" s="104" t="str">
        <f t="shared" ref="O15" si="16">IF(O14&gt;$C$15,"V","X")</f>
        <v>X</v>
      </c>
    </row>
    <row r="16" spans="1:16" ht="34.5" customHeight="1" thickBot="1" x14ac:dyDescent="0.25"/>
    <row r="17" spans="1:15" x14ac:dyDescent="0.2">
      <c r="A17" s="167" t="s">
        <v>22</v>
      </c>
      <c r="B17" s="174" t="s">
        <v>23</v>
      </c>
      <c r="C17" s="175"/>
      <c r="D17" s="170">
        <v>1</v>
      </c>
      <c r="E17" s="136"/>
      <c r="F17" s="38">
        <v>327</v>
      </c>
      <c r="G17" s="170">
        <v>2</v>
      </c>
      <c r="H17" s="136"/>
      <c r="I17" s="38">
        <v>290</v>
      </c>
      <c r="J17" s="170">
        <v>3</v>
      </c>
      <c r="K17" s="136"/>
      <c r="L17" s="38">
        <v>201</v>
      </c>
      <c r="M17" s="170">
        <v>4</v>
      </c>
      <c r="N17" s="136"/>
      <c r="O17" s="38">
        <f t="shared" ref="O17" si="17">IF(M17="","",IF(M17&lt;=2,282,IF(M17=3,196,IF(M17=4,147,""))))</f>
        <v>147</v>
      </c>
    </row>
    <row r="18" spans="1:15" ht="15" thickBot="1" x14ac:dyDescent="0.25">
      <c r="A18" s="168"/>
      <c r="B18" s="172" t="s">
        <v>61</v>
      </c>
      <c r="C18" s="173"/>
      <c r="D18" s="171"/>
      <c r="E18" s="137"/>
      <c r="F18" s="109" t="str">
        <f>IF(D18="חברה",10%,IF(D18="עצמאי",20%,""))</f>
        <v/>
      </c>
      <c r="G18" s="171"/>
      <c r="H18" s="137"/>
      <c r="I18" s="109" t="str">
        <f>IF(G18="חברה",10%,IF(G18="עצמאי",20%,""))</f>
        <v/>
      </c>
      <c r="J18" s="171"/>
      <c r="K18" s="137"/>
      <c r="L18" s="109" t="str">
        <f t="shared" ref="L18" si="18">IF(J18="חברה",10%,IF(J18="עצמאי",20%,""))</f>
        <v/>
      </c>
      <c r="M18" s="171"/>
      <c r="N18" s="137"/>
      <c r="O18" s="109" t="str">
        <f t="shared" ref="O18" si="19">IF(M18="חברה",10%,IF(M18="עצמאי",20%,""))</f>
        <v/>
      </c>
    </row>
    <row r="19" spans="1:15" ht="15" thickBot="1" x14ac:dyDescent="0.25">
      <c r="A19" s="168"/>
      <c r="B19" s="172" t="s">
        <v>24</v>
      </c>
      <c r="C19" s="173"/>
      <c r="D19" s="155">
        <v>0.1</v>
      </c>
      <c r="E19" s="155"/>
      <c r="F19" s="156"/>
      <c r="G19" s="155">
        <v>0.1</v>
      </c>
      <c r="H19" s="155"/>
      <c r="I19" s="156"/>
      <c r="J19" s="155">
        <v>0.1</v>
      </c>
      <c r="K19" s="155"/>
      <c r="L19" s="156"/>
      <c r="M19" s="155">
        <v>0.1</v>
      </c>
      <c r="N19" s="155"/>
      <c r="O19" s="156"/>
    </row>
    <row r="20" spans="1:15" x14ac:dyDescent="0.2">
      <c r="A20" s="168"/>
      <c r="B20" s="172" t="s">
        <v>25</v>
      </c>
      <c r="C20" s="173"/>
      <c r="D20" s="149">
        <v>0.05</v>
      </c>
      <c r="E20" s="160"/>
      <c r="F20" s="161"/>
      <c r="G20" s="149">
        <v>0.05</v>
      </c>
      <c r="H20" s="160"/>
      <c r="I20" s="161"/>
      <c r="J20" s="149">
        <v>0.05</v>
      </c>
      <c r="K20" s="160"/>
      <c r="L20" s="161"/>
      <c r="M20" s="149">
        <v>0.05</v>
      </c>
      <c r="N20" s="160"/>
      <c r="O20" s="161"/>
    </row>
    <row r="21" spans="1:15" ht="15" thickBot="1" x14ac:dyDescent="0.25">
      <c r="A21" s="169"/>
      <c r="B21" s="165" t="s">
        <v>26</v>
      </c>
      <c r="C21" s="166"/>
      <c r="D21" s="134" t="e">
        <f>IF(D17="","",F17*(1-F18)*(1-D19)*(1-D20))</f>
        <v>#VALUE!</v>
      </c>
      <c r="E21" s="134"/>
      <c r="F21" s="135"/>
      <c r="G21" s="134" t="e">
        <f t="shared" ref="G21" si="20">IF(G17="","",I17*(1-I18)*(1-G19)*(1-G20))</f>
        <v>#VALUE!</v>
      </c>
      <c r="H21" s="134"/>
      <c r="I21" s="135"/>
      <c r="J21" s="134" t="e">
        <f t="shared" ref="J21" si="21">IF(J17="","",L17*(1-L18)*(1-J19)*(1-J20))</f>
        <v>#VALUE!</v>
      </c>
      <c r="K21" s="134"/>
      <c r="L21" s="135"/>
      <c r="M21" s="134" t="e">
        <f t="shared" ref="M21" si="22">IF(M17="","",O17*(1-O18)*(1-M19)*(1-M20))</f>
        <v>#VALUE!</v>
      </c>
      <c r="N21" s="134"/>
      <c r="O21" s="135"/>
    </row>
    <row r="22" spans="1:15" ht="15" thickBot="1" x14ac:dyDescent="0.25">
      <c r="A22" s="138" t="s">
        <v>17</v>
      </c>
      <c r="B22" s="145"/>
      <c r="C22" s="145"/>
      <c r="D22" s="138" t="e">
        <f>#REF!/D21*100</f>
        <v>#REF!</v>
      </c>
      <c r="E22" s="139"/>
      <c r="F22" s="140"/>
      <c r="G22" s="138" t="e">
        <f>#REF!/G21*100</f>
        <v>#REF!</v>
      </c>
      <c r="H22" s="139"/>
      <c r="I22" s="140"/>
      <c r="J22" s="138" t="e">
        <f>#REF!/J21*100</f>
        <v>#REF!</v>
      </c>
      <c r="K22" s="139"/>
      <c r="L22" s="140"/>
      <c r="M22" s="138" t="e">
        <f>#REF!/M21*100</f>
        <v>#REF!</v>
      </c>
      <c r="N22" s="139"/>
      <c r="O22" s="140"/>
    </row>
    <row r="23" spans="1:15" ht="15" thickBot="1" x14ac:dyDescent="0.25">
      <c r="A23" s="138" t="s">
        <v>20</v>
      </c>
      <c r="B23" s="139"/>
      <c r="C23" s="140"/>
      <c r="D23" s="138" t="e">
        <f>D22*#REF!</f>
        <v>#REF!</v>
      </c>
      <c r="E23" s="139"/>
      <c r="F23" s="140"/>
      <c r="G23" s="138" t="e">
        <f>G22*#REF!</f>
        <v>#REF!</v>
      </c>
      <c r="H23" s="139"/>
      <c r="I23" s="140"/>
      <c r="J23" s="138" t="e">
        <f>J22*#REF!</f>
        <v>#REF!</v>
      </c>
      <c r="K23" s="139"/>
      <c r="L23" s="140"/>
      <c r="M23" s="138" t="e">
        <f>M22*#REF!</f>
        <v>#REF!</v>
      </c>
      <c r="N23" s="139"/>
      <c r="O23" s="140"/>
    </row>
    <row r="24" spans="1:15" ht="15" thickBot="1" x14ac:dyDescent="0.25">
      <c r="A24" s="141" t="s">
        <v>19</v>
      </c>
      <c r="B24" s="142"/>
      <c r="C24" s="143"/>
      <c r="D24" s="144" t="e">
        <f>D23+#REF!</f>
        <v>#REF!</v>
      </c>
      <c r="E24" s="142"/>
      <c r="F24" s="143"/>
      <c r="G24" s="144" t="e">
        <f>G23+#REF!</f>
        <v>#REF!</v>
      </c>
      <c r="H24" s="142"/>
      <c r="I24" s="143"/>
      <c r="J24" s="144" t="e">
        <f>J23+#REF!</f>
        <v>#REF!</v>
      </c>
      <c r="K24" s="142"/>
      <c r="L24" s="143"/>
      <c r="M24" s="144" t="e">
        <f>M23+#REF!</f>
        <v>#REF!</v>
      </c>
      <c r="N24" s="142"/>
      <c r="O24" s="143"/>
    </row>
    <row r="26" spans="1:15" x14ac:dyDescent="0.2">
      <c r="C26" s="2"/>
    </row>
    <row r="27" spans="1:15" x14ac:dyDescent="0.2">
      <c r="A27" s="3" t="s">
        <v>21</v>
      </c>
      <c r="B27" s="6" t="s">
        <v>14</v>
      </c>
      <c r="C27" s="8"/>
    </row>
    <row r="28" spans="1:15" x14ac:dyDescent="0.2">
      <c r="A28" s="6"/>
      <c r="B28" s="7">
        <v>0.7</v>
      </c>
      <c r="C28" s="9"/>
    </row>
  </sheetData>
  <dataConsolidate/>
  <mergeCells count="63">
    <mergeCell ref="G24:I24"/>
    <mergeCell ref="J24:L24"/>
    <mergeCell ref="M24:O24"/>
    <mergeCell ref="G22:I22"/>
    <mergeCell ref="J22:L22"/>
    <mergeCell ref="M22:O22"/>
    <mergeCell ref="G23:I23"/>
    <mergeCell ref="J23:L23"/>
    <mergeCell ref="M23:O23"/>
    <mergeCell ref="G20:I20"/>
    <mergeCell ref="J20:L20"/>
    <mergeCell ref="M20:O20"/>
    <mergeCell ref="G21:I21"/>
    <mergeCell ref="J21:L21"/>
    <mergeCell ref="M21:O21"/>
    <mergeCell ref="G18:H18"/>
    <mergeCell ref="J18:K18"/>
    <mergeCell ref="M18:N18"/>
    <mergeCell ref="G19:I19"/>
    <mergeCell ref="J19:L19"/>
    <mergeCell ref="M19:O19"/>
    <mergeCell ref="J15:K15"/>
    <mergeCell ref="M15:N15"/>
    <mergeCell ref="G17:H17"/>
    <mergeCell ref="J17:K17"/>
    <mergeCell ref="M17:N17"/>
    <mergeCell ref="M2:O2"/>
    <mergeCell ref="I4:I5"/>
    <mergeCell ref="L4:L5"/>
    <mergeCell ref="O4:O5"/>
    <mergeCell ref="A23:C23"/>
    <mergeCell ref="D23:F23"/>
    <mergeCell ref="B20:C20"/>
    <mergeCell ref="D20:F20"/>
    <mergeCell ref="A14:B14"/>
    <mergeCell ref="A15:B15"/>
    <mergeCell ref="D15:E15"/>
    <mergeCell ref="A10:A13"/>
    <mergeCell ref="C10:C13"/>
    <mergeCell ref="O10:O13"/>
    <mergeCell ref="A4:A5"/>
    <mergeCell ref="G15:H15"/>
    <mergeCell ref="A24:C24"/>
    <mergeCell ref="D24:F24"/>
    <mergeCell ref="B21:C21"/>
    <mergeCell ref="D21:F21"/>
    <mergeCell ref="A22:C22"/>
    <mergeCell ref="D22:F22"/>
    <mergeCell ref="A17:A21"/>
    <mergeCell ref="D17:E17"/>
    <mergeCell ref="D18:E18"/>
    <mergeCell ref="B19:C19"/>
    <mergeCell ref="B17:C17"/>
    <mergeCell ref="B18:C18"/>
    <mergeCell ref="D19:F19"/>
    <mergeCell ref="D1:F1"/>
    <mergeCell ref="D2:F2"/>
    <mergeCell ref="F10:F13"/>
    <mergeCell ref="I10:I13"/>
    <mergeCell ref="L10:L13"/>
    <mergeCell ref="G2:I2"/>
    <mergeCell ref="J2:L2"/>
    <mergeCell ref="F4:F5"/>
  </mergeCells>
  <conditionalFormatting sqref="F9 I9 L9 O9">
    <cfRule type="notContainsText" dxfId="3" priority="3" operator="notContains" text="לא">
      <formula>ISERROR(SEARCH("לא",F9))</formula>
    </cfRule>
    <cfRule type="containsText" dxfId="2" priority="4" operator="containsText" text="לא">
      <formula>NOT(ISERROR(SEARCH("לא",F9)))</formula>
    </cfRule>
  </conditionalFormatting>
  <conditionalFormatting sqref="F15 I15 L15 O15">
    <cfRule type="notContainsText" dxfId="1" priority="1" operator="notContains" text="לא">
      <formula>ISERROR(SEARCH("לא",F15))</formula>
    </cfRule>
    <cfRule type="containsText" dxfId="0" priority="2" operator="containsText" text="לא">
      <formula>NOT(ISERROR(SEARCH("לא",F15)))</formula>
    </cfRule>
  </conditionalFormatting>
  <dataValidations count="2">
    <dataValidation type="list" allowBlank="1" showInputMessage="1" showErrorMessage="1" sqref="D6 G6 J6 M6">
      <formula1>"תואר ראשון, תואר שני"</formula1>
    </dataValidation>
    <dataValidation type="list" allowBlank="1" showInputMessage="1" showErrorMessage="1" sqref="D8 G8 J8 M8">
      <formula1>"כן,לא"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בחר מהרשימה להלן, את הניקוד למציע לפי הפירוט בסעיף">
          <x14:formula1>
            <xm:f>רשימות!$G$2:$G$4</xm:f>
          </x14:formula1>
          <xm:sqref>D7 G7 J7 M7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rightToLeft="1" workbookViewId="0">
      <selection activeCell="E21" sqref="E21"/>
    </sheetView>
  </sheetViews>
  <sheetFormatPr defaultRowHeight="14.25" x14ac:dyDescent="0.2"/>
  <sheetData>
    <row r="1" spans="1:8" ht="57" x14ac:dyDescent="0.2">
      <c r="A1" s="76" t="s">
        <v>42</v>
      </c>
      <c r="B1" s="77" t="s">
        <v>43</v>
      </c>
      <c r="C1" s="77" t="s">
        <v>44</v>
      </c>
      <c r="D1" s="78" t="s">
        <v>48</v>
      </c>
      <c r="G1" s="88" t="s">
        <v>9</v>
      </c>
      <c r="H1" s="89"/>
    </row>
    <row r="2" spans="1:8" x14ac:dyDescent="0.2">
      <c r="A2" s="79">
        <v>1</v>
      </c>
      <c r="B2" s="80">
        <v>0</v>
      </c>
      <c r="C2" s="80">
        <v>1</v>
      </c>
      <c r="D2" s="81">
        <v>0</v>
      </c>
      <c r="G2" s="90">
        <v>0</v>
      </c>
      <c r="H2" s="89"/>
    </row>
    <row r="3" spans="1:8" x14ac:dyDescent="0.2">
      <c r="A3" s="79">
        <v>2</v>
      </c>
      <c r="B3" s="80">
        <v>3</v>
      </c>
      <c r="C3" s="80">
        <v>2</v>
      </c>
      <c r="D3" s="81">
        <v>5</v>
      </c>
      <c r="G3" s="90">
        <v>2</v>
      </c>
      <c r="H3" s="89"/>
    </row>
    <row r="4" spans="1:8" x14ac:dyDescent="0.2">
      <c r="A4" s="79">
        <v>3</v>
      </c>
      <c r="B4" s="80">
        <v>6</v>
      </c>
      <c r="C4" s="80">
        <v>3</v>
      </c>
      <c r="D4" s="81">
        <v>10</v>
      </c>
      <c r="G4" s="90">
        <v>5</v>
      </c>
      <c r="H4" s="89"/>
    </row>
    <row r="5" spans="1:8" x14ac:dyDescent="0.2">
      <c r="A5" s="79">
        <v>4</v>
      </c>
      <c r="B5" s="80">
        <v>9</v>
      </c>
      <c r="C5" s="80">
        <v>4</v>
      </c>
      <c r="D5" s="82"/>
      <c r="G5" s="89"/>
      <c r="H5" s="89"/>
    </row>
    <row r="6" spans="1:8" x14ac:dyDescent="0.2">
      <c r="A6" s="83"/>
      <c r="B6" s="80">
        <v>12</v>
      </c>
      <c r="C6" s="80">
        <v>5</v>
      </c>
      <c r="D6" s="82"/>
      <c r="G6" s="89"/>
      <c r="H6" s="89"/>
    </row>
    <row r="7" spans="1:8" x14ac:dyDescent="0.2">
      <c r="A7" s="83"/>
      <c r="B7" s="80"/>
      <c r="C7" s="80">
        <v>6</v>
      </c>
      <c r="D7" s="82"/>
      <c r="G7" s="89"/>
      <c r="H7" s="89"/>
    </row>
    <row r="8" spans="1:8" x14ac:dyDescent="0.2">
      <c r="A8" s="83"/>
      <c r="B8" s="84"/>
      <c r="C8" s="80">
        <v>7</v>
      </c>
      <c r="D8" s="82"/>
      <c r="G8" s="89"/>
      <c r="H8" s="89"/>
    </row>
    <row r="9" spans="1:8" ht="15" thickBot="1" x14ac:dyDescent="0.25">
      <c r="A9" s="85"/>
      <c r="B9" s="86"/>
      <c r="C9" s="86"/>
      <c r="D9" s="87"/>
      <c r="G9" s="89"/>
      <c r="H9" s="89"/>
    </row>
    <row r="10" spans="1:8" ht="15" thickBot="1" x14ac:dyDescent="0.25">
      <c r="A10" s="141" t="s">
        <v>51</v>
      </c>
      <c r="B10" s="142"/>
      <c r="C10" s="142"/>
      <c r="D10" s="143"/>
      <c r="G10" s="89" t="s">
        <v>52</v>
      </c>
      <c r="H10" s="89"/>
    </row>
  </sheetData>
  <mergeCells count="1">
    <mergeCell ref="A10:D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E0787C-D20C-4485-B620-FB3F3BBA2B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A9E385F-4469-440A-87C9-EA4C0F7BE465}">
  <ds:schemaRefs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38BE676-6C24-42FC-A55C-35D6F94879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ייזום קידום וניהול פרויקטים</vt:lpstr>
      <vt:lpstr>אסטרטגיה ושת"פ בינ"ל</vt:lpstr>
      <vt:lpstr>רשימות</vt:lpstr>
    </vt:vector>
  </TitlesOfParts>
  <Company>MoST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Moran Kogan</cp:lastModifiedBy>
  <dcterms:created xsi:type="dcterms:W3CDTF">2016-03-21T07:52:47Z</dcterms:created>
  <dcterms:modified xsi:type="dcterms:W3CDTF">2019-04-17T08:22:36Z</dcterms:modified>
</cp:coreProperties>
</file>